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worksheets/sheet7.xml" ContentType="application/vnd.openxmlformats-officedocument.spreadsheetml.worksheet+xml"/>
  <Override PartName="/xl/drawings/drawing6.xml" ContentType="application/vnd.openxmlformats-officedocument.drawing+xml"/>
  <Override PartName="/xl/worksheets/sheet8.xml" ContentType="application/vnd.openxmlformats-officedocument.spreadsheetml.worksheet+xml"/>
  <Override PartName="/xl/drawings/drawing7.xml" ContentType="application/vnd.openxmlformats-officedocument.drawing+xml"/>
  <Override PartName="/xl/worksheets/sheet9.xml" ContentType="application/vnd.openxmlformats-officedocument.spreadsheetml.worksheet+xml"/>
  <Override PartName="/xl/drawings/drawing8.xml" ContentType="application/vnd.openxmlformats-officedocument.drawing+xml"/>
  <Override PartName="/xl/worksheets/sheet10.xml" ContentType="application/vnd.openxmlformats-officedocument.spreadsheetml.worksheet+xml"/>
  <Override PartName="/xl/drawings/drawing9.xml" ContentType="application/vnd.openxmlformats-officedocument.drawing+xml"/>
  <Override PartName="/xl/worksheets/sheet11.xml" ContentType="application/vnd.openxmlformats-officedocument.spreadsheetml.worksheet+xml"/>
  <Override PartName="/xl/drawings/drawing10.xml" ContentType="application/vnd.openxmlformats-officedocument.drawing+xml"/>
  <Override PartName="/xl/worksheets/sheet12.xml" ContentType="application/vnd.openxmlformats-officedocument.spreadsheetml.worksheet+xml"/>
  <Override PartName="/xl/drawings/drawing11.xml" ContentType="application/vnd.openxmlformats-officedocument.drawing+xml"/>
  <Override PartName="/xl/worksheets/sheet13.xml" ContentType="application/vnd.openxmlformats-officedocument.spreadsheetml.worksheet+xml"/>
  <Override PartName="/xl/drawings/drawing12.xml" ContentType="application/vnd.openxmlformats-officedocument.drawing+xml"/>
  <Override PartName="/xl/worksheets/sheet14.xml" ContentType="application/vnd.openxmlformats-officedocument.spreadsheetml.worksheet+xml"/>
  <Override PartName="/xl/drawings/drawing13.xml" ContentType="application/vnd.openxmlformats-officedocument.drawing+xml"/>
  <Override PartName="/xl/worksheets/sheet15.xml" ContentType="application/vnd.openxmlformats-officedocument.spreadsheetml.worksheet+xml"/>
  <Override PartName="/xl/drawings/drawing14.xml" ContentType="application/vnd.openxmlformats-officedocument.drawing+xml"/>
  <Override PartName="/xl/worksheets/sheet16.xml" ContentType="application/vnd.openxmlformats-officedocument.spreadsheetml.worksheet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Sidor" sheetId="2" state="visible" r:id="rId2"/>
    <sheet xmlns:r="http://schemas.openxmlformats.org/officeDocument/2006/relationships" name="Venalum" sheetId="3" state="visible" r:id="rId3"/>
    <sheet xmlns:r="http://schemas.openxmlformats.org/officeDocument/2006/relationships" name="Alcasa" sheetId="4" state="visible" r:id="rId4"/>
    <sheet xmlns:r="http://schemas.openxmlformats.org/officeDocument/2006/relationships" name="Ferrominera Orinoco" sheetId="5" state="visible" r:id="rId5"/>
    <sheet xmlns:r="http://schemas.openxmlformats.org/officeDocument/2006/relationships" name="CANTV" sheetId="6" state="visible" r:id="rId6"/>
    <sheet xmlns:r="http://schemas.openxmlformats.org/officeDocument/2006/relationships" name="Banco de Venezuela" sheetId="7" state="visible" r:id="rId7"/>
    <sheet xmlns:r="http://schemas.openxmlformats.org/officeDocument/2006/relationships" name="CRP Refinería Cardón" sheetId="8" state="visible" r:id="rId8"/>
    <sheet xmlns:r="http://schemas.openxmlformats.org/officeDocument/2006/relationships" name="Bloque Junín mixto" sheetId="9" state="visible" r:id="rId9"/>
    <sheet xmlns:r="http://schemas.openxmlformats.org/officeDocument/2006/relationships" name="Pequiven" sheetId="10" state="visible" r:id="rId10"/>
    <sheet xmlns:r="http://schemas.openxmlformats.org/officeDocument/2006/relationships" name="Corpoelec Gen. Térmica" sheetId="11" state="visible" r:id="rId11"/>
    <sheet xmlns:r="http://schemas.openxmlformats.org/officeDocument/2006/relationships" name="Movilnet" sheetId="12" state="visible" r:id="rId12"/>
    <sheet xmlns:r="http://schemas.openxmlformats.org/officeDocument/2006/relationships" name="Bauxilum" sheetId="13" state="visible" r:id="rId13"/>
    <sheet xmlns:r="http://schemas.openxmlformats.org/officeDocument/2006/relationships" name="VeneEV manufactura auto" sheetId="14" state="visible" r:id="rId14"/>
    <sheet xmlns:r="http://schemas.openxmlformats.org/officeDocument/2006/relationships" name="GuriCloud Datacenters" sheetId="15" state="visible" r:id="rId15"/>
    <sheet xmlns:r="http://schemas.openxmlformats.org/officeDocument/2006/relationships" name="Minerven Oro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000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sz val="10"/>
    </font>
    <font>
      <name val="Calibri"/>
      <b val="1"/>
      <color rgb="00FFFFFF"/>
      <sz val="12"/>
    </font>
    <font>
      <name val="Calibri"/>
      <b val="1"/>
      <color rgb="001F2A44"/>
      <sz val="11"/>
    </font>
    <font>
      <name val="Calibri"/>
      <b val="1"/>
      <sz val="10"/>
    </font>
    <font>
      <name val="Calibri"/>
      <b val="1"/>
      <color rgb="000D47A1"/>
      <sz val="10"/>
    </font>
    <font>
      <name val="Calibri"/>
      <i val="1"/>
      <color rgb="00424242"/>
      <sz val="10"/>
    </font>
    <font>
      <name val="Calibri"/>
      <b val="1"/>
      <sz val="12"/>
    </font>
    <font>
      <name val="Calibri"/>
      <b val="1"/>
      <color rgb="001F2A44"/>
      <sz val="14"/>
    </font>
  </fonts>
  <fills count="11">
    <fill>
      <patternFill/>
    </fill>
    <fill>
      <patternFill patternType="gray125"/>
    </fill>
    <fill>
      <patternFill patternType="solid">
        <fgColor rgb="001F2A44"/>
      </patternFill>
    </fill>
    <fill>
      <patternFill patternType="solid">
        <fgColor rgb="00FFF9C4"/>
      </patternFill>
    </fill>
    <fill>
      <patternFill patternType="solid">
        <fgColor rgb="00C9A961"/>
      </patternFill>
    </fill>
    <fill>
      <patternFill patternType="solid">
        <fgColor rgb="00F1F3F5"/>
      </patternFill>
    </fill>
    <fill>
      <patternFill patternType="solid">
        <fgColor rgb="00E8EAF6"/>
      </patternFill>
    </fill>
    <fill>
      <patternFill patternType="solid">
        <fgColor rgb="00C8E6C9"/>
      </patternFill>
    </fill>
    <fill>
      <patternFill patternType="solid">
        <fgColor rgb="00FFE082"/>
      </patternFill>
    </fill>
    <fill>
      <patternFill patternType="solid">
        <fgColor rgb="00FFCCBC"/>
      </patternFill>
    </fill>
    <fill>
      <patternFill patternType="solid">
        <fgColor rgb="00FFF59D"/>
      </patternFill>
    </fill>
  </fills>
  <borders count="3">
    <border>
      <left/>
      <right/>
      <top/>
      <bottom/>
      <diagonal/>
    </border>
    <border>
      <left style="medium">
        <color rgb="001F2A44"/>
      </left>
      <right style="medium">
        <color rgb="001F2A44"/>
      </right>
      <top style="medium">
        <color rgb="001F2A44"/>
      </top>
      <bottom style="medium">
        <color rgb="001F2A44"/>
      </bottom>
    </border>
    <border>
      <left style="thin">
        <color rgb="009E9E9E"/>
      </left>
      <right style="thin">
        <color rgb="009E9E9E"/>
      </right>
      <top style="thin">
        <color rgb="009E9E9E"/>
      </top>
      <bottom style="thin">
        <color rgb="009E9E9E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0" pivotButton="0" quotePrefix="0" xfId="0"/>
    <xf numFmtId="0" fontId="5" fillId="0" borderId="2" applyAlignment="1" pivotButton="0" quotePrefix="0" xfId="0">
      <alignment horizontal="left" vertical="center" wrapText="1"/>
    </xf>
    <xf numFmtId="164" fontId="6" fillId="3" borderId="2" applyAlignment="1" applyProtection="1" pivotButton="0" quotePrefix="0" xfId="0">
      <alignment horizontal="right" vertical="center"/>
      <protection locked="0" hidden="0"/>
    </xf>
    <xf numFmtId="6" fontId="6" fillId="3" borderId="2" applyAlignment="1" applyProtection="1" pivotButton="0" quotePrefix="0" xfId="0">
      <alignment horizontal="right" vertical="center"/>
      <protection locked="0" hidden="0"/>
    </xf>
    <xf numFmtId="0" fontId="4" fillId="4" borderId="2" applyAlignment="1" pivotButton="0" quotePrefix="0" xfId="0">
      <alignment horizontal="left" vertical="center" wrapText="1"/>
    </xf>
    <xf numFmtId="6" fontId="7" fillId="5" borderId="2" applyAlignment="1" pivotButton="0" quotePrefix="0" xfId="0">
      <alignment horizontal="right" vertical="center"/>
    </xf>
    <xf numFmtId="6" fontId="4" fillId="6" borderId="2" applyAlignment="1" pivotButton="0" quotePrefix="0" xfId="0">
      <alignment horizontal="right" vertical="center"/>
    </xf>
    <xf numFmtId="165" fontId="7" fillId="5" borderId="2" applyAlignment="1" pivotButton="0" quotePrefix="0" xfId="0">
      <alignment horizontal="right" vertical="center"/>
    </xf>
    <xf numFmtId="6" fontId="8" fillId="7" borderId="2" applyAlignment="1" pivotButton="0" quotePrefix="0" xfId="0">
      <alignment horizontal="right" vertical="center"/>
    </xf>
    <xf numFmtId="6" fontId="9" fillId="8" borderId="2" applyAlignment="1" pivotButton="0" quotePrefix="0" xfId="0">
      <alignment horizontal="right" vertical="center"/>
    </xf>
    <xf numFmtId="6" fontId="4" fillId="9" borderId="2" applyAlignment="1" pivotButton="0" quotePrefix="0" xfId="0">
      <alignment horizontal="right" vertical="center"/>
    </xf>
    <xf numFmtId="6" fontId="4" fillId="10" borderId="2" applyAlignment="1" pivotButton="0" quotePrefix="0" xfId="0">
      <alignment horizontal="right" vertical="center"/>
    </xf>
    <xf numFmtId="6" fontId="4" fillId="7" borderId="2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charts/chart1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FCF Projection — Sidor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'Sidor'!$C$17:$L$17</f>
            </numRef>
          </cat>
          <val>
            <numRef>
              <f>'Sidor'!$C$26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'Sidor'!$C$17:$L$17</f>
            </numRef>
          </cat>
          <val>
            <numRef>
              <f>'Sidor'!$D$26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'Sidor'!$C$17:$L$17</f>
            </numRef>
          </cat>
          <val>
            <numRef>
              <f>'Sidor'!$E$26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cat>
            <numRef>
              <f>'Sidor'!$C$17:$L$17</f>
            </numRef>
          </cat>
          <val>
            <numRef>
              <f>'Sidor'!$F$26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cat>
            <numRef>
              <f>'Sidor'!$C$17:$L$17</f>
            </numRef>
          </cat>
          <val>
            <numRef>
              <f>'Sidor'!$G$26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cat>
            <numRef>
              <f>'Sidor'!$C$17:$L$17</f>
            </numRef>
          </cat>
          <val>
            <numRef>
              <f>'Sidor'!$H$26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cat>
            <numRef>
              <f>'Sidor'!$C$17:$L$17</f>
            </numRef>
          </cat>
          <val>
            <numRef>
              <f>'Sidor'!$I$26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cat>
            <numRef>
              <f>'Sidor'!$C$17:$L$17</f>
            </numRef>
          </cat>
          <val>
            <numRef>
              <f>'Sidor'!$J$26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cat>
            <numRef>
              <f>'Sidor'!$C$17:$L$17</f>
            </numRef>
          </cat>
          <val>
            <numRef>
              <f>'Sidor'!$K$26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cat>
            <numRef>
              <f>'Sidor'!$C$17:$L$17</f>
            </numRef>
          </cat>
          <val>
            <numRef>
              <f>'Sidor'!$L$26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10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FCF Projection — Corpoelec Gen. Térmica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'Corpoelec Gen. Térmica'!$C$17:$L$17</f>
            </numRef>
          </cat>
          <val>
            <numRef>
              <f>'Corpoelec Gen. Térmica'!$C$26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'Corpoelec Gen. Térmica'!$C$17:$L$17</f>
            </numRef>
          </cat>
          <val>
            <numRef>
              <f>'Corpoelec Gen. Térmica'!$D$26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'Corpoelec Gen. Térmica'!$C$17:$L$17</f>
            </numRef>
          </cat>
          <val>
            <numRef>
              <f>'Corpoelec Gen. Térmica'!$E$26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cat>
            <numRef>
              <f>'Corpoelec Gen. Térmica'!$C$17:$L$17</f>
            </numRef>
          </cat>
          <val>
            <numRef>
              <f>'Corpoelec Gen. Térmica'!$F$26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cat>
            <numRef>
              <f>'Corpoelec Gen. Térmica'!$C$17:$L$17</f>
            </numRef>
          </cat>
          <val>
            <numRef>
              <f>'Corpoelec Gen. Térmica'!$G$26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cat>
            <numRef>
              <f>'Corpoelec Gen. Térmica'!$C$17:$L$17</f>
            </numRef>
          </cat>
          <val>
            <numRef>
              <f>'Corpoelec Gen. Térmica'!$H$26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cat>
            <numRef>
              <f>'Corpoelec Gen. Térmica'!$C$17:$L$17</f>
            </numRef>
          </cat>
          <val>
            <numRef>
              <f>'Corpoelec Gen. Térmica'!$I$26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cat>
            <numRef>
              <f>'Corpoelec Gen. Térmica'!$C$17:$L$17</f>
            </numRef>
          </cat>
          <val>
            <numRef>
              <f>'Corpoelec Gen. Térmica'!$J$26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cat>
            <numRef>
              <f>'Corpoelec Gen. Térmica'!$C$17:$L$17</f>
            </numRef>
          </cat>
          <val>
            <numRef>
              <f>'Corpoelec Gen. Térmica'!$K$26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cat>
            <numRef>
              <f>'Corpoelec Gen. Térmica'!$C$17:$L$17</f>
            </numRef>
          </cat>
          <val>
            <numRef>
              <f>'Corpoelec Gen. Térmica'!$L$26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11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FCF Projection — Movilnet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'Movilnet'!$C$17:$L$17</f>
            </numRef>
          </cat>
          <val>
            <numRef>
              <f>'Movilnet'!$C$26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'Movilnet'!$C$17:$L$17</f>
            </numRef>
          </cat>
          <val>
            <numRef>
              <f>'Movilnet'!$D$26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'Movilnet'!$C$17:$L$17</f>
            </numRef>
          </cat>
          <val>
            <numRef>
              <f>'Movilnet'!$E$26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cat>
            <numRef>
              <f>'Movilnet'!$C$17:$L$17</f>
            </numRef>
          </cat>
          <val>
            <numRef>
              <f>'Movilnet'!$F$26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cat>
            <numRef>
              <f>'Movilnet'!$C$17:$L$17</f>
            </numRef>
          </cat>
          <val>
            <numRef>
              <f>'Movilnet'!$G$26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cat>
            <numRef>
              <f>'Movilnet'!$C$17:$L$17</f>
            </numRef>
          </cat>
          <val>
            <numRef>
              <f>'Movilnet'!$H$26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cat>
            <numRef>
              <f>'Movilnet'!$C$17:$L$17</f>
            </numRef>
          </cat>
          <val>
            <numRef>
              <f>'Movilnet'!$I$26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cat>
            <numRef>
              <f>'Movilnet'!$C$17:$L$17</f>
            </numRef>
          </cat>
          <val>
            <numRef>
              <f>'Movilnet'!$J$26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cat>
            <numRef>
              <f>'Movilnet'!$C$17:$L$17</f>
            </numRef>
          </cat>
          <val>
            <numRef>
              <f>'Movilnet'!$K$26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cat>
            <numRef>
              <f>'Movilnet'!$C$17:$L$17</f>
            </numRef>
          </cat>
          <val>
            <numRef>
              <f>'Movilnet'!$L$26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1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FCF Projection — Bauxilum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'Bauxilum'!$C$17:$L$17</f>
            </numRef>
          </cat>
          <val>
            <numRef>
              <f>'Bauxilum'!$C$26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'Bauxilum'!$C$17:$L$17</f>
            </numRef>
          </cat>
          <val>
            <numRef>
              <f>'Bauxilum'!$D$26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'Bauxilum'!$C$17:$L$17</f>
            </numRef>
          </cat>
          <val>
            <numRef>
              <f>'Bauxilum'!$E$26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cat>
            <numRef>
              <f>'Bauxilum'!$C$17:$L$17</f>
            </numRef>
          </cat>
          <val>
            <numRef>
              <f>'Bauxilum'!$F$26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cat>
            <numRef>
              <f>'Bauxilum'!$C$17:$L$17</f>
            </numRef>
          </cat>
          <val>
            <numRef>
              <f>'Bauxilum'!$G$26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cat>
            <numRef>
              <f>'Bauxilum'!$C$17:$L$17</f>
            </numRef>
          </cat>
          <val>
            <numRef>
              <f>'Bauxilum'!$H$26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cat>
            <numRef>
              <f>'Bauxilum'!$C$17:$L$17</f>
            </numRef>
          </cat>
          <val>
            <numRef>
              <f>'Bauxilum'!$I$26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cat>
            <numRef>
              <f>'Bauxilum'!$C$17:$L$17</f>
            </numRef>
          </cat>
          <val>
            <numRef>
              <f>'Bauxilum'!$J$26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cat>
            <numRef>
              <f>'Bauxilum'!$C$17:$L$17</f>
            </numRef>
          </cat>
          <val>
            <numRef>
              <f>'Bauxilum'!$K$26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cat>
            <numRef>
              <f>'Bauxilum'!$C$17:$L$17</f>
            </numRef>
          </cat>
          <val>
            <numRef>
              <f>'Bauxilum'!$L$26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13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FCF Projection — VeneEV (manufactura auto)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'VeneEV manufactura auto'!$C$17:$L$17</f>
            </numRef>
          </cat>
          <val>
            <numRef>
              <f>'VeneEV manufactura auto'!$C$26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'VeneEV manufactura auto'!$C$17:$L$17</f>
            </numRef>
          </cat>
          <val>
            <numRef>
              <f>'VeneEV manufactura auto'!$D$26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'VeneEV manufactura auto'!$C$17:$L$17</f>
            </numRef>
          </cat>
          <val>
            <numRef>
              <f>'VeneEV manufactura auto'!$E$26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cat>
            <numRef>
              <f>'VeneEV manufactura auto'!$C$17:$L$17</f>
            </numRef>
          </cat>
          <val>
            <numRef>
              <f>'VeneEV manufactura auto'!$F$26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cat>
            <numRef>
              <f>'VeneEV manufactura auto'!$C$17:$L$17</f>
            </numRef>
          </cat>
          <val>
            <numRef>
              <f>'VeneEV manufactura auto'!$G$26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cat>
            <numRef>
              <f>'VeneEV manufactura auto'!$C$17:$L$17</f>
            </numRef>
          </cat>
          <val>
            <numRef>
              <f>'VeneEV manufactura auto'!$H$26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cat>
            <numRef>
              <f>'VeneEV manufactura auto'!$C$17:$L$17</f>
            </numRef>
          </cat>
          <val>
            <numRef>
              <f>'VeneEV manufactura auto'!$I$26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cat>
            <numRef>
              <f>'VeneEV manufactura auto'!$C$17:$L$17</f>
            </numRef>
          </cat>
          <val>
            <numRef>
              <f>'VeneEV manufactura auto'!$J$26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cat>
            <numRef>
              <f>'VeneEV manufactura auto'!$C$17:$L$17</f>
            </numRef>
          </cat>
          <val>
            <numRef>
              <f>'VeneEV manufactura auto'!$K$26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cat>
            <numRef>
              <f>'VeneEV manufactura auto'!$C$17:$L$17</f>
            </numRef>
          </cat>
          <val>
            <numRef>
              <f>'VeneEV manufactura auto'!$L$26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14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FCF Projection — GuriCloud Datacenters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'GuriCloud Datacenters'!$C$17:$L$17</f>
            </numRef>
          </cat>
          <val>
            <numRef>
              <f>'GuriCloud Datacenters'!$C$26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'GuriCloud Datacenters'!$C$17:$L$17</f>
            </numRef>
          </cat>
          <val>
            <numRef>
              <f>'GuriCloud Datacenters'!$D$26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'GuriCloud Datacenters'!$C$17:$L$17</f>
            </numRef>
          </cat>
          <val>
            <numRef>
              <f>'GuriCloud Datacenters'!$E$26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cat>
            <numRef>
              <f>'GuriCloud Datacenters'!$C$17:$L$17</f>
            </numRef>
          </cat>
          <val>
            <numRef>
              <f>'GuriCloud Datacenters'!$F$26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cat>
            <numRef>
              <f>'GuriCloud Datacenters'!$C$17:$L$17</f>
            </numRef>
          </cat>
          <val>
            <numRef>
              <f>'GuriCloud Datacenters'!$G$26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cat>
            <numRef>
              <f>'GuriCloud Datacenters'!$C$17:$L$17</f>
            </numRef>
          </cat>
          <val>
            <numRef>
              <f>'GuriCloud Datacenters'!$H$26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cat>
            <numRef>
              <f>'GuriCloud Datacenters'!$C$17:$L$17</f>
            </numRef>
          </cat>
          <val>
            <numRef>
              <f>'GuriCloud Datacenters'!$I$26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cat>
            <numRef>
              <f>'GuriCloud Datacenters'!$C$17:$L$17</f>
            </numRef>
          </cat>
          <val>
            <numRef>
              <f>'GuriCloud Datacenters'!$J$26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cat>
            <numRef>
              <f>'GuriCloud Datacenters'!$C$17:$L$17</f>
            </numRef>
          </cat>
          <val>
            <numRef>
              <f>'GuriCloud Datacenters'!$K$26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cat>
            <numRef>
              <f>'GuriCloud Datacenters'!$C$17:$L$17</f>
            </numRef>
          </cat>
          <val>
            <numRef>
              <f>'GuriCloud Datacenters'!$L$26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15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FCF Projection — Minerven Oro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'Minerven Oro'!$C$17:$L$17</f>
            </numRef>
          </cat>
          <val>
            <numRef>
              <f>'Minerven Oro'!$C$26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'Minerven Oro'!$C$17:$L$17</f>
            </numRef>
          </cat>
          <val>
            <numRef>
              <f>'Minerven Oro'!$D$26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'Minerven Oro'!$C$17:$L$17</f>
            </numRef>
          </cat>
          <val>
            <numRef>
              <f>'Minerven Oro'!$E$26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cat>
            <numRef>
              <f>'Minerven Oro'!$C$17:$L$17</f>
            </numRef>
          </cat>
          <val>
            <numRef>
              <f>'Minerven Oro'!$F$26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cat>
            <numRef>
              <f>'Minerven Oro'!$C$17:$L$17</f>
            </numRef>
          </cat>
          <val>
            <numRef>
              <f>'Minerven Oro'!$G$26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cat>
            <numRef>
              <f>'Minerven Oro'!$C$17:$L$17</f>
            </numRef>
          </cat>
          <val>
            <numRef>
              <f>'Minerven Oro'!$H$26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cat>
            <numRef>
              <f>'Minerven Oro'!$C$17:$L$17</f>
            </numRef>
          </cat>
          <val>
            <numRef>
              <f>'Minerven Oro'!$I$26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cat>
            <numRef>
              <f>'Minerven Oro'!$C$17:$L$17</f>
            </numRef>
          </cat>
          <val>
            <numRef>
              <f>'Minerven Oro'!$J$26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cat>
            <numRef>
              <f>'Minerven Oro'!$C$17:$L$17</f>
            </numRef>
          </cat>
          <val>
            <numRef>
              <f>'Minerven Oro'!$K$26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cat>
            <numRef>
              <f>'Minerven Oro'!$C$17:$L$17</f>
            </numRef>
          </cat>
          <val>
            <numRef>
              <f>'Minerven Oro'!$L$26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FCF Projection — Venalum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'Venalum'!$C$17:$L$17</f>
            </numRef>
          </cat>
          <val>
            <numRef>
              <f>'Venalum'!$C$26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'Venalum'!$C$17:$L$17</f>
            </numRef>
          </cat>
          <val>
            <numRef>
              <f>'Venalum'!$D$26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'Venalum'!$C$17:$L$17</f>
            </numRef>
          </cat>
          <val>
            <numRef>
              <f>'Venalum'!$E$26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cat>
            <numRef>
              <f>'Venalum'!$C$17:$L$17</f>
            </numRef>
          </cat>
          <val>
            <numRef>
              <f>'Venalum'!$F$26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cat>
            <numRef>
              <f>'Venalum'!$C$17:$L$17</f>
            </numRef>
          </cat>
          <val>
            <numRef>
              <f>'Venalum'!$G$26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cat>
            <numRef>
              <f>'Venalum'!$C$17:$L$17</f>
            </numRef>
          </cat>
          <val>
            <numRef>
              <f>'Venalum'!$H$26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cat>
            <numRef>
              <f>'Venalum'!$C$17:$L$17</f>
            </numRef>
          </cat>
          <val>
            <numRef>
              <f>'Venalum'!$I$26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cat>
            <numRef>
              <f>'Venalum'!$C$17:$L$17</f>
            </numRef>
          </cat>
          <val>
            <numRef>
              <f>'Venalum'!$J$26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cat>
            <numRef>
              <f>'Venalum'!$C$17:$L$17</f>
            </numRef>
          </cat>
          <val>
            <numRef>
              <f>'Venalum'!$K$26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cat>
            <numRef>
              <f>'Venalum'!$C$17:$L$17</f>
            </numRef>
          </cat>
          <val>
            <numRef>
              <f>'Venalum'!$L$26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FCF Projection — Alcasa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'Alcasa'!$C$17:$L$17</f>
            </numRef>
          </cat>
          <val>
            <numRef>
              <f>'Alcasa'!$C$26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'Alcasa'!$C$17:$L$17</f>
            </numRef>
          </cat>
          <val>
            <numRef>
              <f>'Alcasa'!$D$26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'Alcasa'!$C$17:$L$17</f>
            </numRef>
          </cat>
          <val>
            <numRef>
              <f>'Alcasa'!$E$26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cat>
            <numRef>
              <f>'Alcasa'!$C$17:$L$17</f>
            </numRef>
          </cat>
          <val>
            <numRef>
              <f>'Alcasa'!$F$26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cat>
            <numRef>
              <f>'Alcasa'!$C$17:$L$17</f>
            </numRef>
          </cat>
          <val>
            <numRef>
              <f>'Alcasa'!$G$26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cat>
            <numRef>
              <f>'Alcasa'!$C$17:$L$17</f>
            </numRef>
          </cat>
          <val>
            <numRef>
              <f>'Alcasa'!$H$26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cat>
            <numRef>
              <f>'Alcasa'!$C$17:$L$17</f>
            </numRef>
          </cat>
          <val>
            <numRef>
              <f>'Alcasa'!$I$26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cat>
            <numRef>
              <f>'Alcasa'!$C$17:$L$17</f>
            </numRef>
          </cat>
          <val>
            <numRef>
              <f>'Alcasa'!$J$26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cat>
            <numRef>
              <f>'Alcasa'!$C$17:$L$17</f>
            </numRef>
          </cat>
          <val>
            <numRef>
              <f>'Alcasa'!$K$26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cat>
            <numRef>
              <f>'Alcasa'!$C$17:$L$17</f>
            </numRef>
          </cat>
          <val>
            <numRef>
              <f>'Alcasa'!$L$26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FCF Projection — Ferrominera Orinoco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'Ferrominera Orinoco'!$C$17:$L$17</f>
            </numRef>
          </cat>
          <val>
            <numRef>
              <f>'Ferrominera Orinoco'!$C$26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'Ferrominera Orinoco'!$C$17:$L$17</f>
            </numRef>
          </cat>
          <val>
            <numRef>
              <f>'Ferrominera Orinoco'!$D$26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'Ferrominera Orinoco'!$C$17:$L$17</f>
            </numRef>
          </cat>
          <val>
            <numRef>
              <f>'Ferrominera Orinoco'!$E$26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cat>
            <numRef>
              <f>'Ferrominera Orinoco'!$C$17:$L$17</f>
            </numRef>
          </cat>
          <val>
            <numRef>
              <f>'Ferrominera Orinoco'!$F$26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cat>
            <numRef>
              <f>'Ferrominera Orinoco'!$C$17:$L$17</f>
            </numRef>
          </cat>
          <val>
            <numRef>
              <f>'Ferrominera Orinoco'!$G$26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cat>
            <numRef>
              <f>'Ferrominera Orinoco'!$C$17:$L$17</f>
            </numRef>
          </cat>
          <val>
            <numRef>
              <f>'Ferrominera Orinoco'!$H$26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cat>
            <numRef>
              <f>'Ferrominera Orinoco'!$C$17:$L$17</f>
            </numRef>
          </cat>
          <val>
            <numRef>
              <f>'Ferrominera Orinoco'!$I$26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cat>
            <numRef>
              <f>'Ferrominera Orinoco'!$C$17:$L$17</f>
            </numRef>
          </cat>
          <val>
            <numRef>
              <f>'Ferrominera Orinoco'!$J$26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cat>
            <numRef>
              <f>'Ferrominera Orinoco'!$C$17:$L$17</f>
            </numRef>
          </cat>
          <val>
            <numRef>
              <f>'Ferrominera Orinoco'!$K$26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cat>
            <numRef>
              <f>'Ferrominera Orinoco'!$C$17:$L$17</f>
            </numRef>
          </cat>
          <val>
            <numRef>
              <f>'Ferrominera Orinoco'!$L$26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5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FCF Projection — CANTV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'CANTV'!$C$17:$L$17</f>
            </numRef>
          </cat>
          <val>
            <numRef>
              <f>'CANTV'!$C$26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'CANTV'!$C$17:$L$17</f>
            </numRef>
          </cat>
          <val>
            <numRef>
              <f>'CANTV'!$D$26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'CANTV'!$C$17:$L$17</f>
            </numRef>
          </cat>
          <val>
            <numRef>
              <f>'CANTV'!$E$26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cat>
            <numRef>
              <f>'CANTV'!$C$17:$L$17</f>
            </numRef>
          </cat>
          <val>
            <numRef>
              <f>'CANTV'!$F$26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cat>
            <numRef>
              <f>'CANTV'!$C$17:$L$17</f>
            </numRef>
          </cat>
          <val>
            <numRef>
              <f>'CANTV'!$G$26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cat>
            <numRef>
              <f>'CANTV'!$C$17:$L$17</f>
            </numRef>
          </cat>
          <val>
            <numRef>
              <f>'CANTV'!$H$26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cat>
            <numRef>
              <f>'CANTV'!$C$17:$L$17</f>
            </numRef>
          </cat>
          <val>
            <numRef>
              <f>'CANTV'!$I$26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cat>
            <numRef>
              <f>'CANTV'!$C$17:$L$17</f>
            </numRef>
          </cat>
          <val>
            <numRef>
              <f>'CANTV'!$J$26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cat>
            <numRef>
              <f>'CANTV'!$C$17:$L$17</f>
            </numRef>
          </cat>
          <val>
            <numRef>
              <f>'CANTV'!$K$26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cat>
            <numRef>
              <f>'CANTV'!$C$17:$L$17</f>
            </numRef>
          </cat>
          <val>
            <numRef>
              <f>'CANTV'!$L$26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6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FCF Projection — Banco de Venezuela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'Banco de Venezuela'!$C$17:$L$17</f>
            </numRef>
          </cat>
          <val>
            <numRef>
              <f>'Banco de Venezuela'!$C$26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'Banco de Venezuela'!$C$17:$L$17</f>
            </numRef>
          </cat>
          <val>
            <numRef>
              <f>'Banco de Venezuela'!$D$26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'Banco de Venezuela'!$C$17:$L$17</f>
            </numRef>
          </cat>
          <val>
            <numRef>
              <f>'Banco de Venezuela'!$E$26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cat>
            <numRef>
              <f>'Banco de Venezuela'!$C$17:$L$17</f>
            </numRef>
          </cat>
          <val>
            <numRef>
              <f>'Banco de Venezuela'!$F$26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cat>
            <numRef>
              <f>'Banco de Venezuela'!$C$17:$L$17</f>
            </numRef>
          </cat>
          <val>
            <numRef>
              <f>'Banco de Venezuela'!$G$26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cat>
            <numRef>
              <f>'Banco de Venezuela'!$C$17:$L$17</f>
            </numRef>
          </cat>
          <val>
            <numRef>
              <f>'Banco de Venezuela'!$H$26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cat>
            <numRef>
              <f>'Banco de Venezuela'!$C$17:$L$17</f>
            </numRef>
          </cat>
          <val>
            <numRef>
              <f>'Banco de Venezuela'!$I$26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cat>
            <numRef>
              <f>'Banco de Venezuela'!$C$17:$L$17</f>
            </numRef>
          </cat>
          <val>
            <numRef>
              <f>'Banco de Venezuela'!$J$26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cat>
            <numRef>
              <f>'Banco de Venezuela'!$C$17:$L$17</f>
            </numRef>
          </cat>
          <val>
            <numRef>
              <f>'Banco de Venezuela'!$K$26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cat>
            <numRef>
              <f>'Banco de Venezuela'!$C$17:$L$17</f>
            </numRef>
          </cat>
          <val>
            <numRef>
              <f>'Banco de Venezuela'!$L$26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7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FCF Projection — CRP Refinería Cardón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'CRP Refinería Cardón'!$C$17:$L$17</f>
            </numRef>
          </cat>
          <val>
            <numRef>
              <f>'CRP Refinería Cardón'!$C$26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'CRP Refinería Cardón'!$C$17:$L$17</f>
            </numRef>
          </cat>
          <val>
            <numRef>
              <f>'CRP Refinería Cardón'!$D$26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'CRP Refinería Cardón'!$C$17:$L$17</f>
            </numRef>
          </cat>
          <val>
            <numRef>
              <f>'CRP Refinería Cardón'!$E$26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cat>
            <numRef>
              <f>'CRP Refinería Cardón'!$C$17:$L$17</f>
            </numRef>
          </cat>
          <val>
            <numRef>
              <f>'CRP Refinería Cardón'!$F$26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cat>
            <numRef>
              <f>'CRP Refinería Cardón'!$C$17:$L$17</f>
            </numRef>
          </cat>
          <val>
            <numRef>
              <f>'CRP Refinería Cardón'!$G$26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cat>
            <numRef>
              <f>'CRP Refinería Cardón'!$C$17:$L$17</f>
            </numRef>
          </cat>
          <val>
            <numRef>
              <f>'CRP Refinería Cardón'!$H$26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cat>
            <numRef>
              <f>'CRP Refinería Cardón'!$C$17:$L$17</f>
            </numRef>
          </cat>
          <val>
            <numRef>
              <f>'CRP Refinería Cardón'!$I$26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cat>
            <numRef>
              <f>'CRP Refinería Cardón'!$C$17:$L$17</f>
            </numRef>
          </cat>
          <val>
            <numRef>
              <f>'CRP Refinería Cardón'!$J$26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cat>
            <numRef>
              <f>'CRP Refinería Cardón'!$C$17:$L$17</f>
            </numRef>
          </cat>
          <val>
            <numRef>
              <f>'CRP Refinería Cardón'!$K$26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cat>
            <numRef>
              <f>'CRP Refinería Cardón'!$C$17:$L$17</f>
            </numRef>
          </cat>
          <val>
            <numRef>
              <f>'CRP Refinería Cardón'!$L$26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8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FCF Projection — Bloque Junín (mixto)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'Bloque Junín mixto'!$C$17:$L$17</f>
            </numRef>
          </cat>
          <val>
            <numRef>
              <f>'Bloque Junín mixto'!$C$26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'Bloque Junín mixto'!$C$17:$L$17</f>
            </numRef>
          </cat>
          <val>
            <numRef>
              <f>'Bloque Junín mixto'!$D$26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'Bloque Junín mixto'!$C$17:$L$17</f>
            </numRef>
          </cat>
          <val>
            <numRef>
              <f>'Bloque Junín mixto'!$E$26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cat>
            <numRef>
              <f>'Bloque Junín mixto'!$C$17:$L$17</f>
            </numRef>
          </cat>
          <val>
            <numRef>
              <f>'Bloque Junín mixto'!$F$26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cat>
            <numRef>
              <f>'Bloque Junín mixto'!$C$17:$L$17</f>
            </numRef>
          </cat>
          <val>
            <numRef>
              <f>'Bloque Junín mixto'!$G$26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cat>
            <numRef>
              <f>'Bloque Junín mixto'!$C$17:$L$17</f>
            </numRef>
          </cat>
          <val>
            <numRef>
              <f>'Bloque Junín mixto'!$H$26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cat>
            <numRef>
              <f>'Bloque Junín mixto'!$C$17:$L$17</f>
            </numRef>
          </cat>
          <val>
            <numRef>
              <f>'Bloque Junín mixto'!$I$26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cat>
            <numRef>
              <f>'Bloque Junín mixto'!$C$17:$L$17</f>
            </numRef>
          </cat>
          <val>
            <numRef>
              <f>'Bloque Junín mixto'!$J$26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cat>
            <numRef>
              <f>'Bloque Junín mixto'!$C$17:$L$17</f>
            </numRef>
          </cat>
          <val>
            <numRef>
              <f>'Bloque Junín mixto'!$K$26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cat>
            <numRef>
              <f>'Bloque Junín mixto'!$C$17:$L$17</f>
            </numRef>
          </cat>
          <val>
            <numRef>
              <f>'Bloque Junín mixto'!$L$26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9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FCF Projection — Pequiven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'Pequiven'!$C$17:$L$17</f>
            </numRef>
          </cat>
          <val>
            <numRef>
              <f>'Pequiven'!$C$26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'Pequiven'!$C$17:$L$17</f>
            </numRef>
          </cat>
          <val>
            <numRef>
              <f>'Pequiven'!$D$26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'Pequiven'!$C$17:$L$17</f>
            </numRef>
          </cat>
          <val>
            <numRef>
              <f>'Pequiven'!$E$26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cat>
            <numRef>
              <f>'Pequiven'!$C$17:$L$17</f>
            </numRef>
          </cat>
          <val>
            <numRef>
              <f>'Pequiven'!$F$26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cat>
            <numRef>
              <f>'Pequiven'!$C$17:$L$17</f>
            </numRef>
          </cat>
          <val>
            <numRef>
              <f>'Pequiven'!$G$26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cat>
            <numRef>
              <f>'Pequiven'!$C$17:$L$17</f>
            </numRef>
          </cat>
          <val>
            <numRef>
              <f>'Pequiven'!$H$26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cat>
            <numRef>
              <f>'Pequiven'!$C$17:$L$17</f>
            </numRef>
          </cat>
          <val>
            <numRef>
              <f>'Pequiven'!$I$26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cat>
            <numRef>
              <f>'Pequiven'!$C$17:$L$17</f>
            </numRef>
          </cat>
          <val>
            <numRef>
              <f>'Pequiven'!$J$26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cat>
            <numRef>
              <f>'Pequiven'!$C$17:$L$17</f>
            </numRef>
          </cat>
          <val>
            <numRef>
              <f>'Pequiven'!$K$26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cat>
            <numRef>
              <f>'Pequiven'!$C$17:$L$17</f>
            </numRef>
          </cat>
          <val>
            <numRef>
              <f>'Pequiven'!$L$26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10.xml.rels><Relationships xmlns="http://schemas.openxmlformats.org/package/2006/relationships"><Relationship Type="http://schemas.openxmlformats.org/officeDocument/2006/relationships/chart" Target="/xl/charts/chart10.xml" Id="rId1"/></Relationships>
</file>

<file path=xl/drawings/_rels/drawing11.xml.rels><Relationships xmlns="http://schemas.openxmlformats.org/package/2006/relationships"><Relationship Type="http://schemas.openxmlformats.org/officeDocument/2006/relationships/chart" Target="/xl/charts/chart11.xml" Id="rId1"/></Relationships>
</file>

<file path=xl/drawings/_rels/drawing12.xml.rels><Relationships xmlns="http://schemas.openxmlformats.org/package/2006/relationships"><Relationship Type="http://schemas.openxmlformats.org/officeDocument/2006/relationships/chart" Target="/xl/charts/chart12.xml" Id="rId1"/></Relationships>
</file>

<file path=xl/drawings/_rels/drawing13.xml.rels><Relationships xmlns="http://schemas.openxmlformats.org/package/2006/relationships"><Relationship Type="http://schemas.openxmlformats.org/officeDocument/2006/relationships/chart" Target="/xl/charts/chart13.xml" Id="rId1"/></Relationships>
</file>

<file path=xl/drawings/_rels/drawing14.xml.rels><Relationships xmlns="http://schemas.openxmlformats.org/package/2006/relationships"><Relationship Type="http://schemas.openxmlformats.org/officeDocument/2006/relationships/chart" Target="/xl/charts/chart14.xml" Id="rId1"/></Relationships>
</file>

<file path=xl/drawings/_rels/drawing15.xml.rels><Relationships xmlns="http://schemas.openxmlformats.org/package/2006/relationships"><Relationship Type="http://schemas.openxmlformats.org/officeDocument/2006/relationships/chart" Target="/xl/charts/chart15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_rels/drawing4.xml.rels><Relationships xmlns="http://schemas.openxmlformats.org/package/2006/relationships"><Relationship Type="http://schemas.openxmlformats.org/officeDocument/2006/relationships/chart" Target="/xl/charts/chart4.xml" Id="rId1"/></Relationships>
</file>

<file path=xl/drawings/_rels/drawing5.xml.rels><Relationships xmlns="http://schemas.openxmlformats.org/package/2006/relationships"><Relationship Type="http://schemas.openxmlformats.org/officeDocument/2006/relationships/chart" Target="/xl/charts/chart5.xml" Id="rId1"/></Relationships>
</file>

<file path=xl/drawings/_rels/drawing6.xml.rels><Relationships xmlns="http://schemas.openxmlformats.org/package/2006/relationships"><Relationship Type="http://schemas.openxmlformats.org/officeDocument/2006/relationships/chart" Target="/xl/charts/chart6.xml" Id="rId1"/></Relationships>
</file>

<file path=xl/drawings/_rels/drawing7.xml.rels><Relationships xmlns="http://schemas.openxmlformats.org/package/2006/relationships"><Relationship Type="http://schemas.openxmlformats.org/officeDocument/2006/relationships/chart" Target="/xl/charts/chart7.xml" Id="rId1"/></Relationships>
</file>

<file path=xl/drawings/_rels/drawing8.xml.rels><Relationships xmlns="http://schemas.openxmlformats.org/package/2006/relationships"><Relationship Type="http://schemas.openxmlformats.org/officeDocument/2006/relationships/chart" Target="/xl/charts/chart8.xml" Id="rId1"/></Relationships>
</file>

<file path=xl/drawings/_rels/drawing9.xml.rels><Relationships xmlns="http://schemas.openxmlformats.org/package/2006/relationships"><Relationship Type="http://schemas.openxmlformats.org/officeDocument/2006/relationships/chart" Target="/xl/charts/chart9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42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10.xml><?xml version="1.0" encoding="utf-8"?>
<wsDr xmlns="http://schemas.openxmlformats.org/drawingml/2006/spreadsheetDrawing">
  <oneCellAnchor>
    <from>
      <col>4</col>
      <colOff>0</colOff>
      <row>42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11.xml><?xml version="1.0" encoding="utf-8"?>
<wsDr xmlns="http://schemas.openxmlformats.org/drawingml/2006/spreadsheetDrawing">
  <oneCellAnchor>
    <from>
      <col>4</col>
      <colOff>0</colOff>
      <row>42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12.xml><?xml version="1.0" encoding="utf-8"?>
<wsDr xmlns="http://schemas.openxmlformats.org/drawingml/2006/spreadsheetDrawing">
  <oneCellAnchor>
    <from>
      <col>4</col>
      <colOff>0</colOff>
      <row>42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13.xml><?xml version="1.0" encoding="utf-8"?>
<wsDr xmlns="http://schemas.openxmlformats.org/drawingml/2006/spreadsheetDrawing">
  <oneCellAnchor>
    <from>
      <col>4</col>
      <colOff>0</colOff>
      <row>42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14.xml><?xml version="1.0" encoding="utf-8"?>
<wsDr xmlns="http://schemas.openxmlformats.org/drawingml/2006/spreadsheetDrawing">
  <oneCellAnchor>
    <from>
      <col>4</col>
      <colOff>0</colOff>
      <row>42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15.xml><?xml version="1.0" encoding="utf-8"?>
<wsDr xmlns="http://schemas.openxmlformats.org/drawingml/2006/spreadsheetDrawing">
  <oneCellAnchor>
    <from>
      <col>4</col>
      <colOff>0</colOff>
      <row>42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4</col>
      <colOff>0</colOff>
      <row>42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4</col>
      <colOff>0</colOff>
      <row>42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4.xml><?xml version="1.0" encoding="utf-8"?>
<wsDr xmlns="http://schemas.openxmlformats.org/drawingml/2006/spreadsheetDrawing">
  <oneCellAnchor>
    <from>
      <col>4</col>
      <colOff>0</colOff>
      <row>42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5.xml><?xml version="1.0" encoding="utf-8"?>
<wsDr xmlns="http://schemas.openxmlformats.org/drawingml/2006/spreadsheetDrawing">
  <oneCellAnchor>
    <from>
      <col>4</col>
      <colOff>0</colOff>
      <row>42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6.xml><?xml version="1.0" encoding="utf-8"?>
<wsDr xmlns="http://schemas.openxmlformats.org/drawingml/2006/spreadsheetDrawing">
  <oneCellAnchor>
    <from>
      <col>4</col>
      <colOff>0</colOff>
      <row>42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7.xml><?xml version="1.0" encoding="utf-8"?>
<wsDr xmlns="http://schemas.openxmlformats.org/drawingml/2006/spreadsheetDrawing">
  <oneCellAnchor>
    <from>
      <col>4</col>
      <colOff>0</colOff>
      <row>42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8.xml><?xml version="1.0" encoding="utf-8"?>
<wsDr xmlns="http://schemas.openxmlformats.org/drawingml/2006/spreadsheetDrawing">
  <oneCellAnchor>
    <from>
      <col>4</col>
      <colOff>0</colOff>
      <row>42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9.xml><?xml version="1.0" encoding="utf-8"?>
<wsDr xmlns="http://schemas.openxmlformats.org/drawingml/2006/spreadsheetDrawing">
  <oneCellAnchor>
    <from>
      <col>4</col>
      <colOff>0</colOff>
      <row>42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Relationships xmlns="http://schemas.openxmlformats.org/package/2006/relationships"><Relationship Type="http://schemas.openxmlformats.org/officeDocument/2006/relationships/drawing" Target="/xl/drawings/drawing9.xml" Id="rId1"/></Relationships>
</file>

<file path=xl/worksheets/_rels/sheet11.xml.rels><Relationships xmlns="http://schemas.openxmlformats.org/package/2006/relationships"><Relationship Type="http://schemas.openxmlformats.org/officeDocument/2006/relationships/drawing" Target="/xl/drawings/drawing10.xml" Id="rId1"/></Relationships>
</file>

<file path=xl/worksheets/_rels/sheet12.xml.rels><Relationships xmlns="http://schemas.openxmlformats.org/package/2006/relationships"><Relationship Type="http://schemas.openxmlformats.org/officeDocument/2006/relationships/drawing" Target="/xl/drawings/drawing11.xml" Id="rId1"/></Relationships>
</file>

<file path=xl/worksheets/_rels/sheet13.xml.rels><Relationships xmlns="http://schemas.openxmlformats.org/package/2006/relationships"><Relationship Type="http://schemas.openxmlformats.org/officeDocument/2006/relationships/drawing" Target="/xl/drawings/drawing12.xml" Id="rId1"/></Relationships>
</file>

<file path=xl/worksheets/_rels/sheet14.xml.rels><Relationships xmlns="http://schemas.openxmlformats.org/package/2006/relationships"><Relationship Type="http://schemas.openxmlformats.org/officeDocument/2006/relationships/drawing" Target="/xl/drawings/drawing13.xml" Id="rId1"/></Relationships>
</file>

<file path=xl/worksheets/_rels/sheet15.xml.rels><Relationships xmlns="http://schemas.openxmlformats.org/package/2006/relationships"><Relationship Type="http://schemas.openxmlformats.org/officeDocument/2006/relationships/drawing" Target="/xl/drawings/drawing14.xml" Id="rId1"/></Relationships>
</file>

<file path=xl/worksheets/_rels/sheet16.xml.rels><Relationships xmlns="http://schemas.openxmlformats.org/package/2006/relationships"><Relationship Type="http://schemas.openxmlformats.org/officeDocument/2006/relationships/drawing" Target="/xl/drawings/drawing15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_rels/sheet7.xml.rels><Relationships xmlns="http://schemas.openxmlformats.org/package/2006/relationships"><Relationship Type="http://schemas.openxmlformats.org/officeDocument/2006/relationships/drawing" Target="/xl/drawings/drawing6.xml" Id="rId1"/></Relationships>
</file>

<file path=xl/worksheets/_rels/sheet8.xml.rels><Relationships xmlns="http://schemas.openxmlformats.org/package/2006/relationships"><Relationship Type="http://schemas.openxmlformats.org/officeDocument/2006/relationships/drawing" Target="/xl/drawings/drawing7.xml" Id="rId1"/></Relationships>
</file>

<file path=xl/worksheets/_rels/sheet9.xml.rels><Relationships xmlns="http://schemas.openxmlformats.org/package/2006/relationships"><Relationship Type="http://schemas.openxmlformats.org/officeDocument/2006/relationships/drawing" Target="/xl/drawings/drawing8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2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2">
      <c r="B2" s="1" t="inlineStr">
        <is>
          <t>IPO DCF VALUATIONS — 15 empresas mayores</t>
        </is>
      </c>
    </row>
    <row r="3"/>
    <row r="5">
      <c r="B5" t="inlineStr">
        <is>
          <t>15 hojas DCF con: 10y FCF projection + Gordon Growth Terminal Value + WACC discounting + EV/Equity bridge</t>
        </is>
      </c>
    </row>
    <row r="7">
      <c r="B7" s="2" t="inlineStr">
        <is>
          <t>1. Sidor — Acero (WACC 11.5%, g 2.5%)</t>
        </is>
      </c>
    </row>
    <row r="8">
      <c r="B8" s="2" t="inlineStr">
        <is>
          <t>2. Venalum — Aluminio (WACC 11.0%, g 2.5%)</t>
        </is>
      </c>
    </row>
    <row r="9">
      <c r="B9" s="2" t="inlineStr">
        <is>
          <t>3. Alcasa — Aluminio (WACC 11.5%, g 2.5%)</t>
        </is>
      </c>
    </row>
    <row r="10">
      <c r="B10" s="2" t="inlineStr">
        <is>
          <t>4. Ferrominera Orinoco — Hierro (WACC 10.5%, g 3.0%)</t>
        </is>
      </c>
    </row>
    <row r="11">
      <c r="B11" s="2" t="inlineStr">
        <is>
          <t>5. CANTV — Telecom (WACC 9.5%, g 2.5%)</t>
        </is>
      </c>
    </row>
    <row r="12">
      <c r="B12" s="2" t="inlineStr">
        <is>
          <t>6. Banco de Venezuela — Banca (WACC 12.0%, g 2.0%)</t>
        </is>
      </c>
    </row>
    <row r="13">
      <c r="B13" s="2" t="inlineStr">
        <is>
          <t>7. CRP Refinería Cardón — Refinación (WACC 10.5%, g 2.0%)</t>
        </is>
      </c>
    </row>
    <row r="14">
      <c r="B14" s="2" t="inlineStr">
        <is>
          <t>8. Bloque Junín (mixto) — Petróleo Faja (WACC 11.5%, g 2.0%)</t>
        </is>
      </c>
    </row>
    <row r="15">
      <c r="B15" s="2" t="inlineStr">
        <is>
          <t>9. Pequiven — Petroquímica (WACC 11.0%, g 2.5%)</t>
        </is>
      </c>
    </row>
    <row r="16">
      <c r="B16" s="2" t="inlineStr">
        <is>
          <t>10. Corpoelec Gen. Térmica — Eléctrico (WACC 9.0%, g 2.5%)</t>
        </is>
      </c>
    </row>
    <row r="17">
      <c r="B17" s="2" t="inlineStr">
        <is>
          <t>11. Movilnet — Telecom móvil (WACC 10.0%, g 2.5%)</t>
        </is>
      </c>
    </row>
    <row r="18">
      <c r="B18" s="2" t="inlineStr">
        <is>
          <t>12. Bauxilum — Bauxita (WACC 11.0%, g 2.5%)</t>
        </is>
      </c>
    </row>
    <row r="19">
      <c r="B19" s="2" t="inlineStr">
        <is>
          <t>13. VeneEV (manufactura auto) — Automotriz (WACC 13.0%, g 3.0%)</t>
        </is>
      </c>
    </row>
    <row r="20">
      <c r="B20" s="2" t="inlineStr">
        <is>
          <t>14. GuriCloud Datacenters — Datacenters AI (WACC 12.0%, g 3.0%)</t>
        </is>
      </c>
    </row>
    <row r="21">
      <c r="B21" s="2" t="inlineStr">
        <is>
          <t>15. Minerven Oro — Minería oro (WACC 11.5%, g 2.0%)</t>
        </is>
      </c>
    </row>
  </sheetData>
  <mergeCells count="1">
    <mergeCell ref="B2:B3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B2:M4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</cols>
  <sheetData>
    <row r="2">
      <c r="B2" s="3" t="inlineStr">
        <is>
          <t>DCF — Pequiven (Petroquímica)</t>
        </is>
      </c>
    </row>
    <row r="4">
      <c r="B4" s="4" t="inlineStr">
        <is>
          <t>INPUTS</t>
        </is>
      </c>
    </row>
    <row r="5">
      <c r="B5" s="5" t="inlineStr">
        <is>
          <t>WACC</t>
        </is>
      </c>
      <c r="C5" s="6" t="n">
        <v>0.11</v>
      </c>
    </row>
    <row r="6">
      <c r="B6" s="5" t="inlineStr">
        <is>
          <t>Terminal growth (g)</t>
        </is>
      </c>
      <c r="C6" s="6" t="n">
        <v>0.025</v>
      </c>
    </row>
    <row r="7">
      <c r="B7" s="5" t="inlineStr">
        <is>
          <t>Revenue Y1 (mmUSD)</t>
        </is>
      </c>
      <c r="C7" s="7" t="n">
        <v>600</v>
      </c>
    </row>
    <row r="8">
      <c r="B8" s="5" t="inlineStr">
        <is>
          <t>Revenue CAGR Y1-Y10</t>
        </is>
      </c>
      <c r="C8" s="6" t="n">
        <v>0.12</v>
      </c>
    </row>
    <row r="9">
      <c r="B9" s="5" t="inlineStr">
        <is>
          <t>EBITDA margin</t>
        </is>
      </c>
      <c r="C9" s="6" t="n">
        <v>0.22</v>
      </c>
    </row>
    <row r="10">
      <c r="B10" s="5" t="inlineStr">
        <is>
          <t>Capex (% revenue)</t>
        </is>
      </c>
      <c r="C10" s="6" t="n">
        <v>0.18</v>
      </c>
    </row>
    <row r="11">
      <c r="B11" s="5" t="inlineStr">
        <is>
          <t>Tax rate (Y6+)</t>
        </is>
      </c>
      <c r="C11" s="6" t="n">
        <v>0</v>
      </c>
    </row>
    <row r="12">
      <c r="B12" s="5" t="inlineStr">
        <is>
          <t>Working capital Δ (% revenue)</t>
        </is>
      </c>
      <c r="C12" s="6" t="n">
        <v>0.1</v>
      </c>
    </row>
    <row r="13">
      <c r="B13" s="5" t="inlineStr">
        <is>
          <t>D&amp;A (% revenue)</t>
        </is>
      </c>
      <c r="C13" s="6" t="n">
        <v>0.08</v>
      </c>
    </row>
    <row r="14">
      <c r="B14" s="5" t="inlineStr">
        <is>
          <t>Net debt (mmUSD)</t>
        </is>
      </c>
      <c r="C14" s="7" t="n">
        <v>0</v>
      </c>
    </row>
    <row r="16">
      <c r="B16" s="4" t="inlineStr">
        <is>
          <t>PROJECTION</t>
        </is>
      </c>
    </row>
    <row r="17">
      <c r="B17" s="8" t="inlineStr">
        <is>
          <t>Año</t>
        </is>
      </c>
      <c r="C17" s="3" t="inlineStr">
        <is>
          <t>Y1</t>
        </is>
      </c>
      <c r="D17" s="3" t="inlineStr">
        <is>
          <t>Y2</t>
        </is>
      </c>
      <c r="E17" s="3" t="inlineStr">
        <is>
          <t>Y3</t>
        </is>
      </c>
      <c r="F17" s="3" t="inlineStr">
        <is>
          <t>Y4</t>
        </is>
      </c>
      <c r="G17" s="3" t="inlineStr">
        <is>
          <t>Y5</t>
        </is>
      </c>
      <c r="H17" s="3" t="inlineStr">
        <is>
          <t>Y6</t>
        </is>
      </c>
      <c r="I17" s="3" t="inlineStr">
        <is>
          <t>Y7</t>
        </is>
      </c>
      <c r="J17" s="3" t="inlineStr">
        <is>
          <t>Y8</t>
        </is>
      </c>
      <c r="K17" s="3" t="inlineStr">
        <is>
          <t>Y9</t>
        </is>
      </c>
      <c r="L17" s="3" t="inlineStr">
        <is>
          <t>Y10</t>
        </is>
      </c>
      <c r="M17" s="3" t="inlineStr">
        <is>
          <t>Terminal</t>
        </is>
      </c>
    </row>
    <row r="18">
      <c r="B18" s="5" t="inlineStr">
        <is>
          <t>Revenue (mmUSD)</t>
        </is>
      </c>
      <c r="C18" s="9">
        <f>C7</f>
        <v/>
      </c>
      <c r="D18" s="9">
        <f>C18*(1+$C$8)</f>
        <v/>
      </c>
      <c r="E18" s="9">
        <f>D18*(1+$C$8)</f>
        <v/>
      </c>
      <c r="F18" s="9">
        <f>E18*(1+$C$8)</f>
        <v/>
      </c>
      <c r="G18" s="9">
        <f>F18*(1+$C$8)</f>
        <v/>
      </c>
      <c r="H18" s="9">
        <f>G18*(1+$C$8)</f>
        <v/>
      </c>
      <c r="I18" s="9">
        <f>H18*(1+$C$8)</f>
        <v/>
      </c>
      <c r="J18" s="9">
        <f>I18*(1+$C$8)</f>
        <v/>
      </c>
      <c r="K18" s="9">
        <f>J18*(1+$C$8)</f>
        <v/>
      </c>
      <c r="L18" s="9">
        <f>K18*(1+$C$8)</f>
        <v/>
      </c>
      <c r="M18" s="9">
        <f>L18*(1+$C$6)</f>
        <v/>
      </c>
    </row>
    <row r="19">
      <c r="B19" s="5" t="inlineStr">
        <is>
          <t>EBITDA</t>
        </is>
      </c>
      <c r="C19" s="9">
        <f>C18*$C$9</f>
        <v/>
      </c>
      <c r="D19" s="9">
        <f>D18*$C$9</f>
        <v/>
      </c>
      <c r="E19" s="9">
        <f>E18*$C$9</f>
        <v/>
      </c>
      <c r="F19" s="9">
        <f>F18*$C$9</f>
        <v/>
      </c>
      <c r="G19" s="9">
        <f>G18*$C$9</f>
        <v/>
      </c>
      <c r="H19" s="9">
        <f>H18*$C$9</f>
        <v/>
      </c>
      <c r="I19" s="9">
        <f>I18*$C$9</f>
        <v/>
      </c>
      <c r="J19" s="9">
        <f>J18*$C$9</f>
        <v/>
      </c>
      <c r="K19" s="9">
        <f>K18*$C$9</f>
        <v/>
      </c>
      <c r="L19" s="9">
        <f>L18*$C$9</f>
        <v/>
      </c>
      <c r="M19" s="9">
        <f>M18*$C$9</f>
        <v/>
      </c>
    </row>
    <row r="20">
      <c r="B20" s="5" t="inlineStr">
        <is>
          <t>D&amp;A</t>
        </is>
      </c>
      <c r="C20" s="9">
        <f>C18*$C$13</f>
        <v/>
      </c>
      <c r="D20" s="9">
        <f>D18*$C$13</f>
        <v/>
      </c>
      <c r="E20" s="9">
        <f>E18*$C$13</f>
        <v/>
      </c>
      <c r="F20" s="9">
        <f>F18*$C$13</f>
        <v/>
      </c>
      <c r="G20" s="9">
        <f>G18*$C$13</f>
        <v/>
      </c>
      <c r="H20" s="9">
        <f>H18*$C$13</f>
        <v/>
      </c>
      <c r="I20" s="9">
        <f>I18*$C$13</f>
        <v/>
      </c>
      <c r="J20" s="9">
        <f>J18*$C$13</f>
        <v/>
      </c>
      <c r="K20" s="9">
        <f>K18*$C$13</f>
        <v/>
      </c>
      <c r="L20" s="9">
        <f>L18*$C$13</f>
        <v/>
      </c>
      <c r="M20" s="9">
        <f>M18*$C$13</f>
        <v/>
      </c>
    </row>
    <row r="21">
      <c r="B21" s="5" t="inlineStr">
        <is>
          <t>EBIT</t>
        </is>
      </c>
      <c r="C21" s="9">
        <f>C19-C20</f>
        <v/>
      </c>
      <c r="D21" s="9">
        <f>D19-D20</f>
        <v/>
      </c>
      <c r="E21" s="9">
        <f>E19-E20</f>
        <v/>
      </c>
      <c r="F21" s="9">
        <f>F19-F20</f>
        <v/>
      </c>
      <c r="G21" s="9">
        <f>G19-G20</f>
        <v/>
      </c>
      <c r="H21" s="9">
        <f>H19-H20</f>
        <v/>
      </c>
      <c r="I21" s="9">
        <f>I19-I20</f>
        <v/>
      </c>
      <c r="J21" s="9">
        <f>J19-J20</f>
        <v/>
      </c>
      <c r="K21" s="9">
        <f>K19-K20</f>
        <v/>
      </c>
      <c r="L21" s="9">
        <f>L19-L20</f>
        <v/>
      </c>
      <c r="M21" s="9">
        <f>M19-M20</f>
        <v/>
      </c>
    </row>
    <row r="22">
      <c r="B22" s="5" t="inlineStr">
        <is>
          <t>Tax</t>
        </is>
      </c>
      <c r="C22" s="9">
        <f>C21*0</f>
        <v/>
      </c>
      <c r="D22" s="9">
        <f>D21*0</f>
        <v/>
      </c>
      <c r="E22" s="9">
        <f>E21*0</f>
        <v/>
      </c>
      <c r="F22" s="9">
        <f>F21*0</f>
        <v/>
      </c>
      <c r="G22" s="9">
        <f>G21*0</f>
        <v/>
      </c>
      <c r="H22" s="9">
        <f>H21*$C$11</f>
        <v/>
      </c>
      <c r="I22" s="9">
        <f>I21*$C$11</f>
        <v/>
      </c>
      <c r="J22" s="9">
        <f>J21*$C$11</f>
        <v/>
      </c>
      <c r="K22" s="9">
        <f>K21*$C$11</f>
        <v/>
      </c>
      <c r="L22" s="9">
        <f>L21*$C$11</f>
        <v/>
      </c>
      <c r="M22" s="9">
        <f>M21*$C$11</f>
        <v/>
      </c>
    </row>
    <row r="23">
      <c r="B23" s="5" t="inlineStr">
        <is>
          <t>NOPAT</t>
        </is>
      </c>
      <c r="C23" s="9">
        <f>C21-C22</f>
        <v/>
      </c>
      <c r="D23" s="9">
        <f>D21-D22</f>
        <v/>
      </c>
      <c r="E23" s="9">
        <f>E21-E22</f>
        <v/>
      </c>
      <c r="F23" s="9">
        <f>F21-F22</f>
        <v/>
      </c>
      <c r="G23" s="9">
        <f>G21-G22</f>
        <v/>
      </c>
      <c r="H23" s="9">
        <f>H21-H22</f>
        <v/>
      </c>
      <c r="I23" s="9">
        <f>I21-I22</f>
        <v/>
      </c>
      <c r="J23" s="9">
        <f>J21-J22</f>
        <v/>
      </c>
      <c r="K23" s="9">
        <f>K21-K22</f>
        <v/>
      </c>
      <c r="L23" s="9">
        <f>L21-L22</f>
        <v/>
      </c>
      <c r="M23" s="9">
        <f>M21-M22</f>
        <v/>
      </c>
    </row>
    <row r="24">
      <c r="B24" s="5" t="inlineStr">
        <is>
          <t>Capex</t>
        </is>
      </c>
      <c r="C24" s="9">
        <f>C18*$C$10</f>
        <v/>
      </c>
      <c r="D24" s="9">
        <f>D18*$C$10</f>
        <v/>
      </c>
      <c r="E24" s="9">
        <f>E18*$C$10</f>
        <v/>
      </c>
      <c r="F24" s="9">
        <f>F18*$C$10</f>
        <v/>
      </c>
      <c r="G24" s="9">
        <f>G18*$C$10</f>
        <v/>
      </c>
      <c r="H24" s="9">
        <f>H18*$C$10</f>
        <v/>
      </c>
      <c r="I24" s="9">
        <f>I18*$C$10</f>
        <v/>
      </c>
      <c r="J24" s="9">
        <f>J18*$C$10</f>
        <v/>
      </c>
      <c r="K24" s="9">
        <f>K18*$C$10</f>
        <v/>
      </c>
      <c r="L24" s="9">
        <f>L18*$C$10</f>
        <v/>
      </c>
      <c r="M24" s="9">
        <f>M18*$C$10</f>
        <v/>
      </c>
    </row>
    <row r="25">
      <c r="B25" s="5" t="inlineStr">
        <is>
          <t>ΔWorking Capital</t>
        </is>
      </c>
      <c r="C25" s="9">
        <f>C18*$C$12*0.5</f>
        <v/>
      </c>
      <c r="D25" s="9">
        <f>(D18-C18)*$C$12</f>
        <v/>
      </c>
      <c r="E25" s="9">
        <f>(E18-D18)*$C$12</f>
        <v/>
      </c>
      <c r="F25" s="9">
        <f>(F18-E18)*$C$12</f>
        <v/>
      </c>
      <c r="G25" s="9">
        <f>(G18-F18)*$C$12</f>
        <v/>
      </c>
      <c r="H25" s="9">
        <f>(H18-G18)*$C$12</f>
        <v/>
      </c>
      <c r="I25" s="9">
        <f>(I18-H18)*$C$12</f>
        <v/>
      </c>
      <c r="J25" s="9">
        <f>(J18-I18)*$C$12</f>
        <v/>
      </c>
      <c r="K25" s="9">
        <f>(K18-J18)*$C$12</f>
        <v/>
      </c>
      <c r="L25" s="9">
        <f>(L18-K18)*$C$12</f>
        <v/>
      </c>
      <c r="M25" s="9">
        <f>(M18-L18)*$C$12</f>
        <v/>
      </c>
    </row>
    <row r="26">
      <c r="B26" s="5" t="inlineStr">
        <is>
          <t>FCF</t>
        </is>
      </c>
      <c r="C26" s="10">
        <f>C23+C20-C24-C25</f>
        <v/>
      </c>
      <c r="D26" s="10">
        <f>D23+D20-D24-D25</f>
        <v/>
      </c>
      <c r="E26" s="10">
        <f>E23+E20-E24-E25</f>
        <v/>
      </c>
      <c r="F26" s="10">
        <f>F23+F20-F24-F25</f>
        <v/>
      </c>
      <c r="G26" s="10">
        <f>G23+G20-G24-G25</f>
        <v/>
      </c>
      <c r="H26" s="10">
        <f>H23+H20-H24-H25</f>
        <v/>
      </c>
      <c r="I26" s="10">
        <f>I23+I20-I24-I25</f>
        <v/>
      </c>
      <c r="J26" s="10">
        <f>J23+J20-J24-J25</f>
        <v/>
      </c>
      <c r="K26" s="10">
        <f>K23+K20-K24-K25</f>
        <v/>
      </c>
      <c r="L26" s="10">
        <f>L23+L20-L24-L25</f>
        <v/>
      </c>
      <c r="M26" s="10">
        <f>M23+M20-M24-M25</f>
        <v/>
      </c>
    </row>
    <row r="27">
      <c r="B27" s="5" t="inlineStr">
        <is>
          <t>Discount factor</t>
        </is>
      </c>
      <c r="C27" s="11">
        <f>1/((1+$C$5)^1)</f>
        <v/>
      </c>
      <c r="D27" s="11">
        <f>1/((1+$C$5)^2)</f>
        <v/>
      </c>
      <c r="E27" s="11">
        <f>1/((1+$C$5)^3)</f>
        <v/>
      </c>
      <c r="F27" s="11">
        <f>1/((1+$C$5)^4)</f>
        <v/>
      </c>
      <c r="G27" s="11">
        <f>1/((1+$C$5)^5)</f>
        <v/>
      </c>
      <c r="H27" s="11">
        <f>1/((1+$C$5)^6)</f>
        <v/>
      </c>
      <c r="I27" s="11">
        <f>1/((1+$C$5)^7)</f>
        <v/>
      </c>
      <c r="J27" s="11">
        <f>1/((1+$C$5)^8)</f>
        <v/>
      </c>
      <c r="K27" s="11">
        <f>1/((1+$C$5)^9)</f>
        <v/>
      </c>
      <c r="L27" s="11">
        <f>1/((1+$C$5)^10)</f>
        <v/>
      </c>
    </row>
    <row r="28">
      <c r="B28" s="5" t="inlineStr">
        <is>
          <t>PV of FCF</t>
        </is>
      </c>
      <c r="C28" s="10">
        <f>C26*C27</f>
        <v/>
      </c>
      <c r="D28" s="10">
        <f>D26*D27</f>
        <v/>
      </c>
      <c r="E28" s="10">
        <f>E26*E27</f>
        <v/>
      </c>
      <c r="F28" s="10">
        <f>F26*F27</f>
        <v/>
      </c>
      <c r="G28" s="10">
        <f>G26*G27</f>
        <v/>
      </c>
      <c r="H28" s="10">
        <f>H26*H27</f>
        <v/>
      </c>
      <c r="I28" s="10">
        <f>I26*I27</f>
        <v/>
      </c>
      <c r="J28" s="10">
        <f>J26*J27</f>
        <v/>
      </c>
      <c r="K28" s="10">
        <f>K26*K27</f>
        <v/>
      </c>
      <c r="L28" s="10">
        <f>L26*L27</f>
        <v/>
      </c>
    </row>
    <row r="31">
      <c r="B31" s="5" t="inlineStr">
        <is>
          <t>Terminal Value (Gordon Growth)</t>
        </is>
      </c>
      <c r="C31" s="10">
        <f>M26/($C$5-$C$6)</f>
        <v/>
      </c>
    </row>
    <row r="32">
      <c r="B32" s="5" t="inlineStr">
        <is>
          <t>PV of Terminal Value</t>
        </is>
      </c>
      <c r="C32" s="10">
        <f>C31/((1+$C$5)^10)</f>
        <v/>
      </c>
    </row>
    <row r="34">
      <c r="B34" s="5" t="inlineStr">
        <is>
          <t>ENTERPRISE VALUE (EV)</t>
        </is>
      </c>
      <c r="C34" s="12">
        <f>SUM(C28:L28)+C32</f>
        <v/>
      </c>
    </row>
    <row r="35">
      <c r="B35" s="5" t="inlineStr">
        <is>
          <t>(–) Net Debt</t>
        </is>
      </c>
      <c r="C35" s="9">
        <f>$C$14</f>
        <v/>
      </c>
    </row>
    <row r="36">
      <c r="B36" s="5" t="inlineStr">
        <is>
          <t>EQUITY VALUE</t>
        </is>
      </c>
      <c r="C36" s="13">
        <f>C34-C35</f>
        <v/>
      </c>
    </row>
    <row r="38">
      <c r="B38" s="4" t="inlineStr">
        <is>
          <t>RECOVERY SCENARIOS</t>
        </is>
      </c>
    </row>
    <row r="39">
      <c r="B39" s="5" t="inlineStr">
        <is>
          <t>Bear (–30%)</t>
        </is>
      </c>
      <c r="C39" s="14">
        <f>C36*0.7</f>
        <v/>
      </c>
    </row>
    <row r="40">
      <c r="B40" s="5" t="inlineStr">
        <is>
          <t>Base</t>
        </is>
      </c>
      <c r="C40" s="15">
        <f>C36</f>
        <v/>
      </c>
    </row>
    <row r="41">
      <c r="B41" s="5" t="inlineStr">
        <is>
          <t>Bull (+30%)</t>
        </is>
      </c>
      <c r="C41" s="16">
        <f>C36*1.30</f>
        <v/>
      </c>
    </row>
  </sheetData>
  <mergeCells count="1">
    <mergeCell ref="B2:M2"/>
  </mergeCells>
  <pageMargins left="0.75" right="0.75" top="1" bottom="1" header="0.5" footer="0.5"/>
  <drawing xmlns:r="http://schemas.openxmlformats.org/officeDocument/2006/relationships" r:id="rId1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B2:M4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</cols>
  <sheetData>
    <row r="2">
      <c r="B2" s="3" t="inlineStr">
        <is>
          <t>DCF — Corpoelec Gen. Térmica (Eléctrico)</t>
        </is>
      </c>
    </row>
    <row r="4">
      <c r="B4" s="4" t="inlineStr">
        <is>
          <t>INPUTS</t>
        </is>
      </c>
    </row>
    <row r="5">
      <c r="B5" s="5" t="inlineStr">
        <is>
          <t>WACC</t>
        </is>
      </c>
      <c r="C5" s="6" t="n">
        <v>0.09</v>
      </c>
    </row>
    <row r="6">
      <c r="B6" s="5" t="inlineStr">
        <is>
          <t>Terminal growth (g)</t>
        </is>
      </c>
      <c r="C6" s="6" t="n">
        <v>0.025</v>
      </c>
    </row>
    <row r="7">
      <c r="B7" s="5" t="inlineStr">
        <is>
          <t>Revenue Y1 (mmUSD)</t>
        </is>
      </c>
      <c r="C7" s="7" t="n">
        <v>800</v>
      </c>
    </row>
    <row r="8">
      <c r="B8" s="5" t="inlineStr">
        <is>
          <t>Revenue CAGR Y1-Y10</t>
        </is>
      </c>
      <c r="C8" s="6" t="n">
        <v>0.12</v>
      </c>
    </row>
    <row r="9">
      <c r="B9" s="5" t="inlineStr">
        <is>
          <t>EBITDA margin</t>
        </is>
      </c>
      <c r="C9" s="6" t="n">
        <v>0.3</v>
      </c>
    </row>
    <row r="10">
      <c r="B10" s="5" t="inlineStr">
        <is>
          <t>Capex (% revenue)</t>
        </is>
      </c>
      <c r="C10" s="6" t="n">
        <v>0.15</v>
      </c>
    </row>
    <row r="11">
      <c r="B11" s="5" t="inlineStr">
        <is>
          <t>Tax rate (Y6+)</t>
        </is>
      </c>
      <c r="C11" s="6" t="n">
        <v>0</v>
      </c>
    </row>
    <row r="12">
      <c r="B12" s="5" t="inlineStr">
        <is>
          <t>Working capital Δ (% revenue)</t>
        </is>
      </c>
      <c r="C12" s="6" t="n">
        <v>0.05</v>
      </c>
    </row>
    <row r="13">
      <c r="B13" s="5" t="inlineStr">
        <is>
          <t>D&amp;A (% revenue)</t>
        </is>
      </c>
      <c r="C13" s="6" t="n">
        <v>0.08</v>
      </c>
    </row>
    <row r="14">
      <c r="B14" s="5" t="inlineStr">
        <is>
          <t>Net debt (mmUSD)</t>
        </is>
      </c>
      <c r="C14" s="7" t="n">
        <v>0</v>
      </c>
    </row>
    <row r="16">
      <c r="B16" s="4" t="inlineStr">
        <is>
          <t>PROJECTION</t>
        </is>
      </c>
    </row>
    <row r="17">
      <c r="B17" s="8" t="inlineStr">
        <is>
          <t>Año</t>
        </is>
      </c>
      <c r="C17" s="3" t="inlineStr">
        <is>
          <t>Y1</t>
        </is>
      </c>
      <c r="D17" s="3" t="inlineStr">
        <is>
          <t>Y2</t>
        </is>
      </c>
      <c r="E17" s="3" t="inlineStr">
        <is>
          <t>Y3</t>
        </is>
      </c>
      <c r="F17" s="3" t="inlineStr">
        <is>
          <t>Y4</t>
        </is>
      </c>
      <c r="G17" s="3" t="inlineStr">
        <is>
          <t>Y5</t>
        </is>
      </c>
      <c r="H17" s="3" t="inlineStr">
        <is>
          <t>Y6</t>
        </is>
      </c>
      <c r="I17" s="3" t="inlineStr">
        <is>
          <t>Y7</t>
        </is>
      </c>
      <c r="J17" s="3" t="inlineStr">
        <is>
          <t>Y8</t>
        </is>
      </c>
      <c r="K17" s="3" t="inlineStr">
        <is>
          <t>Y9</t>
        </is>
      </c>
      <c r="L17" s="3" t="inlineStr">
        <is>
          <t>Y10</t>
        </is>
      </c>
      <c r="M17" s="3" t="inlineStr">
        <is>
          <t>Terminal</t>
        </is>
      </c>
    </row>
    <row r="18">
      <c r="B18" s="5" t="inlineStr">
        <is>
          <t>Revenue (mmUSD)</t>
        </is>
      </c>
      <c r="C18" s="9">
        <f>C7</f>
        <v/>
      </c>
      <c r="D18" s="9">
        <f>C18*(1+$C$8)</f>
        <v/>
      </c>
      <c r="E18" s="9">
        <f>D18*(1+$C$8)</f>
        <v/>
      </c>
      <c r="F18" s="9">
        <f>E18*(1+$C$8)</f>
        <v/>
      </c>
      <c r="G18" s="9">
        <f>F18*(1+$C$8)</f>
        <v/>
      </c>
      <c r="H18" s="9">
        <f>G18*(1+$C$8)</f>
        <v/>
      </c>
      <c r="I18" s="9">
        <f>H18*(1+$C$8)</f>
        <v/>
      </c>
      <c r="J18" s="9">
        <f>I18*(1+$C$8)</f>
        <v/>
      </c>
      <c r="K18" s="9">
        <f>J18*(1+$C$8)</f>
        <v/>
      </c>
      <c r="L18" s="9">
        <f>K18*(1+$C$8)</f>
        <v/>
      </c>
      <c r="M18" s="9">
        <f>L18*(1+$C$6)</f>
        <v/>
      </c>
    </row>
    <row r="19">
      <c r="B19" s="5" t="inlineStr">
        <is>
          <t>EBITDA</t>
        </is>
      </c>
      <c r="C19" s="9">
        <f>C18*$C$9</f>
        <v/>
      </c>
      <c r="D19" s="9">
        <f>D18*$C$9</f>
        <v/>
      </c>
      <c r="E19" s="9">
        <f>E18*$C$9</f>
        <v/>
      </c>
      <c r="F19" s="9">
        <f>F18*$C$9</f>
        <v/>
      </c>
      <c r="G19" s="9">
        <f>G18*$C$9</f>
        <v/>
      </c>
      <c r="H19" s="9">
        <f>H18*$C$9</f>
        <v/>
      </c>
      <c r="I19" s="9">
        <f>I18*$C$9</f>
        <v/>
      </c>
      <c r="J19" s="9">
        <f>J18*$C$9</f>
        <v/>
      </c>
      <c r="K19" s="9">
        <f>K18*$C$9</f>
        <v/>
      </c>
      <c r="L19" s="9">
        <f>L18*$C$9</f>
        <v/>
      </c>
      <c r="M19" s="9">
        <f>M18*$C$9</f>
        <v/>
      </c>
    </row>
    <row r="20">
      <c r="B20" s="5" t="inlineStr">
        <is>
          <t>D&amp;A</t>
        </is>
      </c>
      <c r="C20" s="9">
        <f>C18*$C$13</f>
        <v/>
      </c>
      <c r="D20" s="9">
        <f>D18*$C$13</f>
        <v/>
      </c>
      <c r="E20" s="9">
        <f>E18*$C$13</f>
        <v/>
      </c>
      <c r="F20" s="9">
        <f>F18*$C$13</f>
        <v/>
      </c>
      <c r="G20" s="9">
        <f>G18*$C$13</f>
        <v/>
      </c>
      <c r="H20" s="9">
        <f>H18*$C$13</f>
        <v/>
      </c>
      <c r="I20" s="9">
        <f>I18*$C$13</f>
        <v/>
      </c>
      <c r="J20" s="9">
        <f>J18*$C$13</f>
        <v/>
      </c>
      <c r="K20" s="9">
        <f>K18*$C$13</f>
        <v/>
      </c>
      <c r="L20" s="9">
        <f>L18*$C$13</f>
        <v/>
      </c>
      <c r="M20" s="9">
        <f>M18*$C$13</f>
        <v/>
      </c>
    </row>
    <row r="21">
      <c r="B21" s="5" t="inlineStr">
        <is>
          <t>EBIT</t>
        </is>
      </c>
      <c r="C21" s="9">
        <f>C19-C20</f>
        <v/>
      </c>
      <c r="D21" s="9">
        <f>D19-D20</f>
        <v/>
      </c>
      <c r="E21" s="9">
        <f>E19-E20</f>
        <v/>
      </c>
      <c r="F21" s="9">
        <f>F19-F20</f>
        <v/>
      </c>
      <c r="G21" s="9">
        <f>G19-G20</f>
        <v/>
      </c>
      <c r="H21" s="9">
        <f>H19-H20</f>
        <v/>
      </c>
      <c r="I21" s="9">
        <f>I19-I20</f>
        <v/>
      </c>
      <c r="J21" s="9">
        <f>J19-J20</f>
        <v/>
      </c>
      <c r="K21" s="9">
        <f>K19-K20</f>
        <v/>
      </c>
      <c r="L21" s="9">
        <f>L19-L20</f>
        <v/>
      </c>
      <c r="M21" s="9">
        <f>M19-M20</f>
        <v/>
      </c>
    </row>
    <row r="22">
      <c r="B22" s="5" t="inlineStr">
        <is>
          <t>Tax</t>
        </is>
      </c>
      <c r="C22" s="9">
        <f>C21*0</f>
        <v/>
      </c>
      <c r="D22" s="9">
        <f>D21*0</f>
        <v/>
      </c>
      <c r="E22" s="9">
        <f>E21*0</f>
        <v/>
      </c>
      <c r="F22" s="9">
        <f>F21*0</f>
        <v/>
      </c>
      <c r="G22" s="9">
        <f>G21*0</f>
        <v/>
      </c>
      <c r="H22" s="9">
        <f>H21*$C$11</f>
        <v/>
      </c>
      <c r="I22" s="9">
        <f>I21*$C$11</f>
        <v/>
      </c>
      <c r="J22" s="9">
        <f>J21*$C$11</f>
        <v/>
      </c>
      <c r="K22" s="9">
        <f>K21*$C$11</f>
        <v/>
      </c>
      <c r="L22" s="9">
        <f>L21*$C$11</f>
        <v/>
      </c>
      <c r="M22" s="9">
        <f>M21*$C$11</f>
        <v/>
      </c>
    </row>
    <row r="23">
      <c r="B23" s="5" t="inlineStr">
        <is>
          <t>NOPAT</t>
        </is>
      </c>
      <c r="C23" s="9">
        <f>C21-C22</f>
        <v/>
      </c>
      <c r="D23" s="9">
        <f>D21-D22</f>
        <v/>
      </c>
      <c r="E23" s="9">
        <f>E21-E22</f>
        <v/>
      </c>
      <c r="F23" s="9">
        <f>F21-F22</f>
        <v/>
      </c>
      <c r="G23" s="9">
        <f>G21-G22</f>
        <v/>
      </c>
      <c r="H23" s="9">
        <f>H21-H22</f>
        <v/>
      </c>
      <c r="I23" s="9">
        <f>I21-I22</f>
        <v/>
      </c>
      <c r="J23" s="9">
        <f>J21-J22</f>
        <v/>
      </c>
      <c r="K23" s="9">
        <f>K21-K22</f>
        <v/>
      </c>
      <c r="L23" s="9">
        <f>L21-L22</f>
        <v/>
      </c>
      <c r="M23" s="9">
        <f>M21-M22</f>
        <v/>
      </c>
    </row>
    <row r="24">
      <c r="B24" s="5" t="inlineStr">
        <is>
          <t>Capex</t>
        </is>
      </c>
      <c r="C24" s="9">
        <f>C18*$C$10</f>
        <v/>
      </c>
      <c r="D24" s="9">
        <f>D18*$C$10</f>
        <v/>
      </c>
      <c r="E24" s="9">
        <f>E18*$C$10</f>
        <v/>
      </c>
      <c r="F24" s="9">
        <f>F18*$C$10</f>
        <v/>
      </c>
      <c r="G24" s="9">
        <f>G18*$C$10</f>
        <v/>
      </c>
      <c r="H24" s="9">
        <f>H18*$C$10</f>
        <v/>
      </c>
      <c r="I24" s="9">
        <f>I18*$C$10</f>
        <v/>
      </c>
      <c r="J24" s="9">
        <f>J18*$C$10</f>
        <v/>
      </c>
      <c r="K24" s="9">
        <f>K18*$C$10</f>
        <v/>
      </c>
      <c r="L24" s="9">
        <f>L18*$C$10</f>
        <v/>
      </c>
      <c r="M24" s="9">
        <f>M18*$C$10</f>
        <v/>
      </c>
    </row>
    <row r="25">
      <c r="B25" s="5" t="inlineStr">
        <is>
          <t>ΔWorking Capital</t>
        </is>
      </c>
      <c r="C25" s="9">
        <f>C18*$C$12*0.5</f>
        <v/>
      </c>
      <c r="D25" s="9">
        <f>(D18-C18)*$C$12</f>
        <v/>
      </c>
      <c r="E25" s="9">
        <f>(E18-D18)*$C$12</f>
        <v/>
      </c>
      <c r="F25" s="9">
        <f>(F18-E18)*$C$12</f>
        <v/>
      </c>
      <c r="G25" s="9">
        <f>(G18-F18)*$C$12</f>
        <v/>
      </c>
      <c r="H25" s="9">
        <f>(H18-G18)*$C$12</f>
        <v/>
      </c>
      <c r="I25" s="9">
        <f>(I18-H18)*$C$12</f>
        <v/>
      </c>
      <c r="J25" s="9">
        <f>(J18-I18)*$C$12</f>
        <v/>
      </c>
      <c r="K25" s="9">
        <f>(K18-J18)*$C$12</f>
        <v/>
      </c>
      <c r="L25" s="9">
        <f>(L18-K18)*$C$12</f>
        <v/>
      </c>
      <c r="M25" s="9">
        <f>(M18-L18)*$C$12</f>
        <v/>
      </c>
    </row>
    <row r="26">
      <c r="B26" s="5" t="inlineStr">
        <is>
          <t>FCF</t>
        </is>
      </c>
      <c r="C26" s="10">
        <f>C23+C20-C24-C25</f>
        <v/>
      </c>
      <c r="D26" s="10">
        <f>D23+D20-D24-D25</f>
        <v/>
      </c>
      <c r="E26" s="10">
        <f>E23+E20-E24-E25</f>
        <v/>
      </c>
      <c r="F26" s="10">
        <f>F23+F20-F24-F25</f>
        <v/>
      </c>
      <c r="G26" s="10">
        <f>G23+G20-G24-G25</f>
        <v/>
      </c>
      <c r="H26" s="10">
        <f>H23+H20-H24-H25</f>
        <v/>
      </c>
      <c r="I26" s="10">
        <f>I23+I20-I24-I25</f>
        <v/>
      </c>
      <c r="J26" s="10">
        <f>J23+J20-J24-J25</f>
        <v/>
      </c>
      <c r="K26" s="10">
        <f>K23+K20-K24-K25</f>
        <v/>
      </c>
      <c r="L26" s="10">
        <f>L23+L20-L24-L25</f>
        <v/>
      </c>
      <c r="M26" s="10">
        <f>M23+M20-M24-M25</f>
        <v/>
      </c>
    </row>
    <row r="27">
      <c r="B27" s="5" t="inlineStr">
        <is>
          <t>Discount factor</t>
        </is>
      </c>
      <c r="C27" s="11">
        <f>1/((1+$C$5)^1)</f>
        <v/>
      </c>
      <c r="D27" s="11">
        <f>1/((1+$C$5)^2)</f>
        <v/>
      </c>
      <c r="E27" s="11">
        <f>1/((1+$C$5)^3)</f>
        <v/>
      </c>
      <c r="F27" s="11">
        <f>1/((1+$C$5)^4)</f>
        <v/>
      </c>
      <c r="G27" s="11">
        <f>1/((1+$C$5)^5)</f>
        <v/>
      </c>
      <c r="H27" s="11">
        <f>1/((1+$C$5)^6)</f>
        <v/>
      </c>
      <c r="I27" s="11">
        <f>1/((1+$C$5)^7)</f>
        <v/>
      </c>
      <c r="J27" s="11">
        <f>1/((1+$C$5)^8)</f>
        <v/>
      </c>
      <c r="K27" s="11">
        <f>1/((1+$C$5)^9)</f>
        <v/>
      </c>
      <c r="L27" s="11">
        <f>1/((1+$C$5)^10)</f>
        <v/>
      </c>
    </row>
    <row r="28">
      <c r="B28" s="5" t="inlineStr">
        <is>
          <t>PV of FCF</t>
        </is>
      </c>
      <c r="C28" s="10">
        <f>C26*C27</f>
        <v/>
      </c>
      <c r="D28" s="10">
        <f>D26*D27</f>
        <v/>
      </c>
      <c r="E28" s="10">
        <f>E26*E27</f>
        <v/>
      </c>
      <c r="F28" s="10">
        <f>F26*F27</f>
        <v/>
      </c>
      <c r="G28" s="10">
        <f>G26*G27</f>
        <v/>
      </c>
      <c r="H28" s="10">
        <f>H26*H27</f>
        <v/>
      </c>
      <c r="I28" s="10">
        <f>I26*I27</f>
        <v/>
      </c>
      <c r="J28" s="10">
        <f>J26*J27</f>
        <v/>
      </c>
      <c r="K28" s="10">
        <f>K26*K27</f>
        <v/>
      </c>
      <c r="L28" s="10">
        <f>L26*L27</f>
        <v/>
      </c>
    </row>
    <row r="31">
      <c r="B31" s="5" t="inlineStr">
        <is>
          <t>Terminal Value (Gordon Growth)</t>
        </is>
      </c>
      <c r="C31" s="10">
        <f>M26/($C$5-$C$6)</f>
        <v/>
      </c>
    </row>
    <row r="32">
      <c r="B32" s="5" t="inlineStr">
        <is>
          <t>PV of Terminal Value</t>
        </is>
      </c>
      <c r="C32" s="10">
        <f>C31/((1+$C$5)^10)</f>
        <v/>
      </c>
    </row>
    <row r="34">
      <c r="B34" s="5" t="inlineStr">
        <is>
          <t>ENTERPRISE VALUE (EV)</t>
        </is>
      </c>
      <c r="C34" s="12">
        <f>SUM(C28:L28)+C32</f>
        <v/>
      </c>
    </row>
    <row r="35">
      <c r="B35" s="5" t="inlineStr">
        <is>
          <t>(–) Net Debt</t>
        </is>
      </c>
      <c r="C35" s="9">
        <f>$C$14</f>
        <v/>
      </c>
    </row>
    <row r="36">
      <c r="B36" s="5" t="inlineStr">
        <is>
          <t>EQUITY VALUE</t>
        </is>
      </c>
      <c r="C36" s="13">
        <f>C34-C35</f>
        <v/>
      </c>
    </row>
    <row r="38">
      <c r="B38" s="4" t="inlineStr">
        <is>
          <t>RECOVERY SCENARIOS</t>
        </is>
      </c>
    </row>
    <row r="39">
      <c r="B39" s="5" t="inlineStr">
        <is>
          <t>Bear (–30%)</t>
        </is>
      </c>
      <c r="C39" s="14">
        <f>C36*0.7</f>
        <v/>
      </c>
    </row>
    <row r="40">
      <c r="B40" s="5" t="inlineStr">
        <is>
          <t>Base</t>
        </is>
      </c>
      <c r="C40" s="15">
        <f>C36</f>
        <v/>
      </c>
    </row>
    <row r="41">
      <c r="B41" s="5" t="inlineStr">
        <is>
          <t>Bull (+30%)</t>
        </is>
      </c>
      <c r="C41" s="16">
        <f>C36*1.30</f>
        <v/>
      </c>
    </row>
  </sheetData>
  <mergeCells count="1">
    <mergeCell ref="B2:M2"/>
  </mergeCells>
  <pageMargins left="0.75" right="0.75" top="1" bottom="1" header="0.5" footer="0.5"/>
  <drawing xmlns:r="http://schemas.openxmlformats.org/officeDocument/2006/relationships" r:id="rId1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B2:M4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</cols>
  <sheetData>
    <row r="2">
      <c r="B2" s="3" t="inlineStr">
        <is>
          <t>DCF — Movilnet (Telecom móvil)</t>
        </is>
      </c>
    </row>
    <row r="4">
      <c r="B4" s="4" t="inlineStr">
        <is>
          <t>INPUTS</t>
        </is>
      </c>
    </row>
    <row r="5">
      <c r="B5" s="5" t="inlineStr">
        <is>
          <t>WACC</t>
        </is>
      </c>
      <c r="C5" s="6" t="n">
        <v>0.1</v>
      </c>
    </row>
    <row r="6">
      <c r="B6" s="5" t="inlineStr">
        <is>
          <t>Terminal growth (g)</t>
        </is>
      </c>
      <c r="C6" s="6" t="n">
        <v>0.025</v>
      </c>
    </row>
    <row r="7">
      <c r="B7" s="5" t="inlineStr">
        <is>
          <t>Revenue Y1 (mmUSD)</t>
        </is>
      </c>
      <c r="C7" s="7" t="n">
        <v>600</v>
      </c>
    </row>
    <row r="8">
      <c r="B8" s="5" t="inlineStr">
        <is>
          <t>Revenue CAGR Y1-Y10</t>
        </is>
      </c>
      <c r="C8" s="6" t="n">
        <v>0.12</v>
      </c>
    </row>
    <row r="9">
      <c r="B9" s="5" t="inlineStr">
        <is>
          <t>EBITDA margin</t>
        </is>
      </c>
      <c r="C9" s="6" t="n">
        <v>0.3</v>
      </c>
    </row>
    <row r="10">
      <c r="B10" s="5" t="inlineStr">
        <is>
          <t>Capex (% revenue)</t>
        </is>
      </c>
      <c r="C10" s="6" t="n">
        <v>0.12</v>
      </c>
    </row>
    <row r="11">
      <c r="B11" s="5" t="inlineStr">
        <is>
          <t>Tax rate (Y6+)</t>
        </is>
      </c>
      <c r="C11" s="6" t="n">
        <v>0</v>
      </c>
    </row>
    <row r="12">
      <c r="B12" s="5" t="inlineStr">
        <is>
          <t>Working capital Δ (% revenue)</t>
        </is>
      </c>
      <c r="C12" s="6" t="n">
        <v>0.05</v>
      </c>
    </row>
    <row r="13">
      <c r="B13" s="5" t="inlineStr">
        <is>
          <t>D&amp;A (% revenue)</t>
        </is>
      </c>
      <c r="C13" s="6" t="n">
        <v>0.08</v>
      </c>
    </row>
    <row r="14">
      <c r="B14" s="5" t="inlineStr">
        <is>
          <t>Net debt (mmUSD)</t>
        </is>
      </c>
      <c r="C14" s="7" t="n">
        <v>0</v>
      </c>
    </row>
    <row r="16">
      <c r="B16" s="4" t="inlineStr">
        <is>
          <t>PROJECTION</t>
        </is>
      </c>
    </row>
    <row r="17">
      <c r="B17" s="8" t="inlineStr">
        <is>
          <t>Año</t>
        </is>
      </c>
      <c r="C17" s="3" t="inlineStr">
        <is>
          <t>Y1</t>
        </is>
      </c>
      <c r="D17" s="3" t="inlineStr">
        <is>
          <t>Y2</t>
        </is>
      </c>
      <c r="E17" s="3" t="inlineStr">
        <is>
          <t>Y3</t>
        </is>
      </c>
      <c r="F17" s="3" t="inlineStr">
        <is>
          <t>Y4</t>
        </is>
      </c>
      <c r="G17" s="3" t="inlineStr">
        <is>
          <t>Y5</t>
        </is>
      </c>
      <c r="H17" s="3" t="inlineStr">
        <is>
          <t>Y6</t>
        </is>
      </c>
      <c r="I17" s="3" t="inlineStr">
        <is>
          <t>Y7</t>
        </is>
      </c>
      <c r="J17" s="3" t="inlineStr">
        <is>
          <t>Y8</t>
        </is>
      </c>
      <c r="K17" s="3" t="inlineStr">
        <is>
          <t>Y9</t>
        </is>
      </c>
      <c r="L17" s="3" t="inlineStr">
        <is>
          <t>Y10</t>
        </is>
      </c>
      <c r="M17" s="3" t="inlineStr">
        <is>
          <t>Terminal</t>
        </is>
      </c>
    </row>
    <row r="18">
      <c r="B18" s="5" t="inlineStr">
        <is>
          <t>Revenue (mmUSD)</t>
        </is>
      </c>
      <c r="C18" s="9">
        <f>C7</f>
        <v/>
      </c>
      <c r="D18" s="9">
        <f>C18*(1+$C$8)</f>
        <v/>
      </c>
      <c r="E18" s="9">
        <f>D18*(1+$C$8)</f>
        <v/>
      </c>
      <c r="F18" s="9">
        <f>E18*(1+$C$8)</f>
        <v/>
      </c>
      <c r="G18" s="9">
        <f>F18*(1+$C$8)</f>
        <v/>
      </c>
      <c r="H18" s="9">
        <f>G18*(1+$C$8)</f>
        <v/>
      </c>
      <c r="I18" s="9">
        <f>H18*(1+$C$8)</f>
        <v/>
      </c>
      <c r="J18" s="9">
        <f>I18*(1+$C$8)</f>
        <v/>
      </c>
      <c r="K18" s="9">
        <f>J18*(1+$C$8)</f>
        <v/>
      </c>
      <c r="L18" s="9">
        <f>K18*(1+$C$8)</f>
        <v/>
      </c>
      <c r="M18" s="9">
        <f>L18*(1+$C$6)</f>
        <v/>
      </c>
    </row>
    <row r="19">
      <c r="B19" s="5" t="inlineStr">
        <is>
          <t>EBITDA</t>
        </is>
      </c>
      <c r="C19" s="9">
        <f>C18*$C$9</f>
        <v/>
      </c>
      <c r="D19" s="9">
        <f>D18*$C$9</f>
        <v/>
      </c>
      <c r="E19" s="9">
        <f>E18*$C$9</f>
        <v/>
      </c>
      <c r="F19" s="9">
        <f>F18*$C$9</f>
        <v/>
      </c>
      <c r="G19" s="9">
        <f>G18*$C$9</f>
        <v/>
      </c>
      <c r="H19" s="9">
        <f>H18*$C$9</f>
        <v/>
      </c>
      <c r="I19" s="9">
        <f>I18*$C$9</f>
        <v/>
      </c>
      <c r="J19" s="9">
        <f>J18*$C$9</f>
        <v/>
      </c>
      <c r="K19" s="9">
        <f>K18*$C$9</f>
        <v/>
      </c>
      <c r="L19" s="9">
        <f>L18*$C$9</f>
        <v/>
      </c>
      <c r="M19" s="9">
        <f>M18*$C$9</f>
        <v/>
      </c>
    </row>
    <row r="20">
      <c r="B20" s="5" t="inlineStr">
        <is>
          <t>D&amp;A</t>
        </is>
      </c>
      <c r="C20" s="9">
        <f>C18*$C$13</f>
        <v/>
      </c>
      <c r="D20" s="9">
        <f>D18*$C$13</f>
        <v/>
      </c>
      <c r="E20" s="9">
        <f>E18*$C$13</f>
        <v/>
      </c>
      <c r="F20" s="9">
        <f>F18*$C$13</f>
        <v/>
      </c>
      <c r="G20" s="9">
        <f>G18*$C$13</f>
        <v/>
      </c>
      <c r="H20" s="9">
        <f>H18*$C$13</f>
        <v/>
      </c>
      <c r="I20" s="9">
        <f>I18*$C$13</f>
        <v/>
      </c>
      <c r="J20" s="9">
        <f>J18*$C$13</f>
        <v/>
      </c>
      <c r="K20" s="9">
        <f>K18*$C$13</f>
        <v/>
      </c>
      <c r="L20" s="9">
        <f>L18*$C$13</f>
        <v/>
      </c>
      <c r="M20" s="9">
        <f>M18*$C$13</f>
        <v/>
      </c>
    </row>
    <row r="21">
      <c r="B21" s="5" t="inlineStr">
        <is>
          <t>EBIT</t>
        </is>
      </c>
      <c r="C21" s="9">
        <f>C19-C20</f>
        <v/>
      </c>
      <c r="D21" s="9">
        <f>D19-D20</f>
        <v/>
      </c>
      <c r="E21" s="9">
        <f>E19-E20</f>
        <v/>
      </c>
      <c r="F21" s="9">
        <f>F19-F20</f>
        <v/>
      </c>
      <c r="G21" s="9">
        <f>G19-G20</f>
        <v/>
      </c>
      <c r="H21" s="9">
        <f>H19-H20</f>
        <v/>
      </c>
      <c r="I21" s="9">
        <f>I19-I20</f>
        <v/>
      </c>
      <c r="J21" s="9">
        <f>J19-J20</f>
        <v/>
      </c>
      <c r="K21" s="9">
        <f>K19-K20</f>
        <v/>
      </c>
      <c r="L21" s="9">
        <f>L19-L20</f>
        <v/>
      </c>
      <c r="M21" s="9">
        <f>M19-M20</f>
        <v/>
      </c>
    </row>
    <row r="22">
      <c r="B22" s="5" t="inlineStr">
        <is>
          <t>Tax</t>
        </is>
      </c>
      <c r="C22" s="9">
        <f>C21*0</f>
        <v/>
      </c>
      <c r="D22" s="9">
        <f>D21*0</f>
        <v/>
      </c>
      <c r="E22" s="9">
        <f>E21*0</f>
        <v/>
      </c>
      <c r="F22" s="9">
        <f>F21*0</f>
        <v/>
      </c>
      <c r="G22" s="9">
        <f>G21*0</f>
        <v/>
      </c>
      <c r="H22" s="9">
        <f>H21*$C$11</f>
        <v/>
      </c>
      <c r="I22" s="9">
        <f>I21*$C$11</f>
        <v/>
      </c>
      <c r="J22" s="9">
        <f>J21*$C$11</f>
        <v/>
      </c>
      <c r="K22" s="9">
        <f>K21*$C$11</f>
        <v/>
      </c>
      <c r="L22" s="9">
        <f>L21*$C$11</f>
        <v/>
      </c>
      <c r="M22" s="9">
        <f>M21*$C$11</f>
        <v/>
      </c>
    </row>
    <row r="23">
      <c r="B23" s="5" t="inlineStr">
        <is>
          <t>NOPAT</t>
        </is>
      </c>
      <c r="C23" s="9">
        <f>C21-C22</f>
        <v/>
      </c>
      <c r="D23" s="9">
        <f>D21-D22</f>
        <v/>
      </c>
      <c r="E23" s="9">
        <f>E21-E22</f>
        <v/>
      </c>
      <c r="F23" s="9">
        <f>F21-F22</f>
        <v/>
      </c>
      <c r="G23" s="9">
        <f>G21-G22</f>
        <v/>
      </c>
      <c r="H23" s="9">
        <f>H21-H22</f>
        <v/>
      </c>
      <c r="I23" s="9">
        <f>I21-I22</f>
        <v/>
      </c>
      <c r="J23" s="9">
        <f>J21-J22</f>
        <v/>
      </c>
      <c r="K23" s="9">
        <f>K21-K22</f>
        <v/>
      </c>
      <c r="L23" s="9">
        <f>L21-L22</f>
        <v/>
      </c>
      <c r="M23" s="9">
        <f>M21-M22</f>
        <v/>
      </c>
    </row>
    <row r="24">
      <c r="B24" s="5" t="inlineStr">
        <is>
          <t>Capex</t>
        </is>
      </c>
      <c r="C24" s="9">
        <f>C18*$C$10</f>
        <v/>
      </c>
      <c r="D24" s="9">
        <f>D18*$C$10</f>
        <v/>
      </c>
      <c r="E24" s="9">
        <f>E18*$C$10</f>
        <v/>
      </c>
      <c r="F24" s="9">
        <f>F18*$C$10</f>
        <v/>
      </c>
      <c r="G24" s="9">
        <f>G18*$C$10</f>
        <v/>
      </c>
      <c r="H24" s="9">
        <f>H18*$C$10</f>
        <v/>
      </c>
      <c r="I24" s="9">
        <f>I18*$C$10</f>
        <v/>
      </c>
      <c r="J24" s="9">
        <f>J18*$C$10</f>
        <v/>
      </c>
      <c r="K24" s="9">
        <f>K18*$C$10</f>
        <v/>
      </c>
      <c r="L24" s="9">
        <f>L18*$C$10</f>
        <v/>
      </c>
      <c r="M24" s="9">
        <f>M18*$C$10</f>
        <v/>
      </c>
    </row>
    <row r="25">
      <c r="B25" s="5" t="inlineStr">
        <is>
          <t>ΔWorking Capital</t>
        </is>
      </c>
      <c r="C25" s="9">
        <f>C18*$C$12*0.5</f>
        <v/>
      </c>
      <c r="D25" s="9">
        <f>(D18-C18)*$C$12</f>
        <v/>
      </c>
      <c r="E25" s="9">
        <f>(E18-D18)*$C$12</f>
        <v/>
      </c>
      <c r="F25" s="9">
        <f>(F18-E18)*$C$12</f>
        <v/>
      </c>
      <c r="G25" s="9">
        <f>(G18-F18)*$C$12</f>
        <v/>
      </c>
      <c r="H25" s="9">
        <f>(H18-G18)*$C$12</f>
        <v/>
      </c>
      <c r="I25" s="9">
        <f>(I18-H18)*$C$12</f>
        <v/>
      </c>
      <c r="J25" s="9">
        <f>(J18-I18)*$C$12</f>
        <v/>
      </c>
      <c r="K25" s="9">
        <f>(K18-J18)*$C$12</f>
        <v/>
      </c>
      <c r="L25" s="9">
        <f>(L18-K18)*$C$12</f>
        <v/>
      </c>
      <c r="M25" s="9">
        <f>(M18-L18)*$C$12</f>
        <v/>
      </c>
    </row>
    <row r="26">
      <c r="B26" s="5" t="inlineStr">
        <is>
          <t>FCF</t>
        </is>
      </c>
      <c r="C26" s="10">
        <f>C23+C20-C24-C25</f>
        <v/>
      </c>
      <c r="D26" s="10">
        <f>D23+D20-D24-D25</f>
        <v/>
      </c>
      <c r="E26" s="10">
        <f>E23+E20-E24-E25</f>
        <v/>
      </c>
      <c r="F26" s="10">
        <f>F23+F20-F24-F25</f>
        <v/>
      </c>
      <c r="G26" s="10">
        <f>G23+G20-G24-G25</f>
        <v/>
      </c>
      <c r="H26" s="10">
        <f>H23+H20-H24-H25</f>
        <v/>
      </c>
      <c r="I26" s="10">
        <f>I23+I20-I24-I25</f>
        <v/>
      </c>
      <c r="J26" s="10">
        <f>J23+J20-J24-J25</f>
        <v/>
      </c>
      <c r="K26" s="10">
        <f>K23+K20-K24-K25</f>
        <v/>
      </c>
      <c r="L26" s="10">
        <f>L23+L20-L24-L25</f>
        <v/>
      </c>
      <c r="M26" s="10">
        <f>M23+M20-M24-M25</f>
        <v/>
      </c>
    </row>
    <row r="27">
      <c r="B27" s="5" t="inlineStr">
        <is>
          <t>Discount factor</t>
        </is>
      </c>
      <c r="C27" s="11">
        <f>1/((1+$C$5)^1)</f>
        <v/>
      </c>
      <c r="D27" s="11">
        <f>1/((1+$C$5)^2)</f>
        <v/>
      </c>
      <c r="E27" s="11">
        <f>1/((1+$C$5)^3)</f>
        <v/>
      </c>
      <c r="F27" s="11">
        <f>1/((1+$C$5)^4)</f>
        <v/>
      </c>
      <c r="G27" s="11">
        <f>1/((1+$C$5)^5)</f>
        <v/>
      </c>
      <c r="H27" s="11">
        <f>1/((1+$C$5)^6)</f>
        <v/>
      </c>
      <c r="I27" s="11">
        <f>1/((1+$C$5)^7)</f>
        <v/>
      </c>
      <c r="J27" s="11">
        <f>1/((1+$C$5)^8)</f>
        <v/>
      </c>
      <c r="K27" s="11">
        <f>1/((1+$C$5)^9)</f>
        <v/>
      </c>
      <c r="L27" s="11">
        <f>1/((1+$C$5)^10)</f>
        <v/>
      </c>
    </row>
    <row r="28">
      <c r="B28" s="5" t="inlineStr">
        <is>
          <t>PV of FCF</t>
        </is>
      </c>
      <c r="C28" s="10">
        <f>C26*C27</f>
        <v/>
      </c>
      <c r="D28" s="10">
        <f>D26*D27</f>
        <v/>
      </c>
      <c r="E28" s="10">
        <f>E26*E27</f>
        <v/>
      </c>
      <c r="F28" s="10">
        <f>F26*F27</f>
        <v/>
      </c>
      <c r="G28" s="10">
        <f>G26*G27</f>
        <v/>
      </c>
      <c r="H28" s="10">
        <f>H26*H27</f>
        <v/>
      </c>
      <c r="I28" s="10">
        <f>I26*I27</f>
        <v/>
      </c>
      <c r="J28" s="10">
        <f>J26*J27</f>
        <v/>
      </c>
      <c r="K28" s="10">
        <f>K26*K27</f>
        <v/>
      </c>
      <c r="L28" s="10">
        <f>L26*L27</f>
        <v/>
      </c>
    </row>
    <row r="31">
      <c r="B31" s="5" t="inlineStr">
        <is>
          <t>Terminal Value (Gordon Growth)</t>
        </is>
      </c>
      <c r="C31" s="10">
        <f>M26/($C$5-$C$6)</f>
        <v/>
      </c>
    </row>
    <row r="32">
      <c r="B32" s="5" t="inlineStr">
        <is>
          <t>PV of Terminal Value</t>
        </is>
      </c>
      <c r="C32" s="10">
        <f>C31/((1+$C$5)^10)</f>
        <v/>
      </c>
    </row>
    <row r="34">
      <c r="B34" s="5" t="inlineStr">
        <is>
          <t>ENTERPRISE VALUE (EV)</t>
        </is>
      </c>
      <c r="C34" s="12">
        <f>SUM(C28:L28)+C32</f>
        <v/>
      </c>
    </row>
    <row r="35">
      <c r="B35" s="5" t="inlineStr">
        <is>
          <t>(–) Net Debt</t>
        </is>
      </c>
      <c r="C35" s="9">
        <f>$C$14</f>
        <v/>
      </c>
    </row>
    <row r="36">
      <c r="B36" s="5" t="inlineStr">
        <is>
          <t>EQUITY VALUE</t>
        </is>
      </c>
      <c r="C36" s="13">
        <f>C34-C35</f>
        <v/>
      </c>
    </row>
    <row r="38">
      <c r="B38" s="4" t="inlineStr">
        <is>
          <t>RECOVERY SCENARIOS</t>
        </is>
      </c>
    </row>
    <row r="39">
      <c r="B39" s="5" t="inlineStr">
        <is>
          <t>Bear (–30%)</t>
        </is>
      </c>
      <c r="C39" s="14">
        <f>C36*0.7</f>
        <v/>
      </c>
    </row>
    <row r="40">
      <c r="B40" s="5" t="inlineStr">
        <is>
          <t>Base</t>
        </is>
      </c>
      <c r="C40" s="15">
        <f>C36</f>
        <v/>
      </c>
    </row>
    <row r="41">
      <c r="B41" s="5" t="inlineStr">
        <is>
          <t>Bull (+30%)</t>
        </is>
      </c>
      <c r="C41" s="16">
        <f>C36*1.30</f>
        <v/>
      </c>
    </row>
  </sheetData>
  <mergeCells count="1">
    <mergeCell ref="B2:M2"/>
  </mergeCells>
  <pageMargins left="0.75" right="0.75" top="1" bottom="1" header="0.5" footer="0.5"/>
  <drawing xmlns:r="http://schemas.openxmlformats.org/officeDocument/2006/relationships" r:id="rId1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B2:M4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</cols>
  <sheetData>
    <row r="2">
      <c r="B2" s="3" t="inlineStr">
        <is>
          <t>DCF — Bauxilum (Bauxita)</t>
        </is>
      </c>
    </row>
    <row r="4">
      <c r="B4" s="4" t="inlineStr">
        <is>
          <t>INPUTS</t>
        </is>
      </c>
    </row>
    <row r="5">
      <c r="B5" s="5" t="inlineStr">
        <is>
          <t>WACC</t>
        </is>
      </c>
      <c r="C5" s="6" t="n">
        <v>0.11</v>
      </c>
    </row>
    <row r="6">
      <c r="B6" s="5" t="inlineStr">
        <is>
          <t>Terminal growth (g)</t>
        </is>
      </c>
      <c r="C6" s="6" t="n">
        <v>0.025</v>
      </c>
    </row>
    <row r="7">
      <c r="B7" s="5" t="inlineStr">
        <is>
          <t>Revenue Y1 (mmUSD)</t>
        </is>
      </c>
      <c r="C7" s="7" t="n">
        <v>60</v>
      </c>
    </row>
    <row r="8">
      <c r="B8" s="5" t="inlineStr">
        <is>
          <t>Revenue CAGR Y1-Y10</t>
        </is>
      </c>
      <c r="C8" s="6" t="n">
        <v>0.12</v>
      </c>
    </row>
    <row r="9">
      <c r="B9" s="5" t="inlineStr">
        <is>
          <t>EBITDA margin</t>
        </is>
      </c>
      <c r="C9" s="6" t="n">
        <v>0.25</v>
      </c>
    </row>
    <row r="10">
      <c r="B10" s="5" t="inlineStr">
        <is>
          <t>Capex (% revenue)</t>
        </is>
      </c>
      <c r="C10" s="6" t="n">
        <v>0.15</v>
      </c>
    </row>
    <row r="11">
      <c r="B11" s="5" t="inlineStr">
        <is>
          <t>Tax rate (Y6+)</t>
        </is>
      </c>
      <c r="C11" s="6" t="n">
        <v>0</v>
      </c>
    </row>
    <row r="12">
      <c r="B12" s="5" t="inlineStr">
        <is>
          <t>Working capital Δ (% revenue)</t>
        </is>
      </c>
      <c r="C12" s="6" t="n">
        <v>0.1</v>
      </c>
    </row>
    <row r="13">
      <c r="B13" s="5" t="inlineStr">
        <is>
          <t>D&amp;A (% revenue)</t>
        </is>
      </c>
      <c r="C13" s="6" t="n">
        <v>0.08</v>
      </c>
    </row>
    <row r="14">
      <c r="B14" s="5" t="inlineStr">
        <is>
          <t>Net debt (mmUSD)</t>
        </is>
      </c>
      <c r="C14" s="7" t="n">
        <v>0</v>
      </c>
    </row>
    <row r="16">
      <c r="B16" s="4" t="inlineStr">
        <is>
          <t>PROJECTION</t>
        </is>
      </c>
    </row>
    <row r="17">
      <c r="B17" s="8" t="inlineStr">
        <is>
          <t>Año</t>
        </is>
      </c>
      <c r="C17" s="3" t="inlineStr">
        <is>
          <t>Y1</t>
        </is>
      </c>
      <c r="D17" s="3" t="inlineStr">
        <is>
          <t>Y2</t>
        </is>
      </c>
      <c r="E17" s="3" t="inlineStr">
        <is>
          <t>Y3</t>
        </is>
      </c>
      <c r="F17" s="3" t="inlineStr">
        <is>
          <t>Y4</t>
        </is>
      </c>
      <c r="G17" s="3" t="inlineStr">
        <is>
          <t>Y5</t>
        </is>
      </c>
      <c r="H17" s="3" t="inlineStr">
        <is>
          <t>Y6</t>
        </is>
      </c>
      <c r="I17" s="3" t="inlineStr">
        <is>
          <t>Y7</t>
        </is>
      </c>
      <c r="J17" s="3" t="inlineStr">
        <is>
          <t>Y8</t>
        </is>
      </c>
      <c r="K17" s="3" t="inlineStr">
        <is>
          <t>Y9</t>
        </is>
      </c>
      <c r="L17" s="3" t="inlineStr">
        <is>
          <t>Y10</t>
        </is>
      </c>
      <c r="M17" s="3" t="inlineStr">
        <is>
          <t>Terminal</t>
        </is>
      </c>
    </row>
    <row r="18">
      <c r="B18" s="5" t="inlineStr">
        <is>
          <t>Revenue (mmUSD)</t>
        </is>
      </c>
      <c r="C18" s="9">
        <f>C7</f>
        <v/>
      </c>
      <c r="D18" s="9">
        <f>C18*(1+$C$8)</f>
        <v/>
      </c>
      <c r="E18" s="9">
        <f>D18*(1+$C$8)</f>
        <v/>
      </c>
      <c r="F18" s="9">
        <f>E18*(1+$C$8)</f>
        <v/>
      </c>
      <c r="G18" s="9">
        <f>F18*(1+$C$8)</f>
        <v/>
      </c>
      <c r="H18" s="9">
        <f>G18*(1+$C$8)</f>
        <v/>
      </c>
      <c r="I18" s="9">
        <f>H18*(1+$C$8)</f>
        <v/>
      </c>
      <c r="J18" s="9">
        <f>I18*(1+$C$8)</f>
        <v/>
      </c>
      <c r="K18" s="9">
        <f>J18*(1+$C$8)</f>
        <v/>
      </c>
      <c r="L18" s="9">
        <f>K18*(1+$C$8)</f>
        <v/>
      </c>
      <c r="M18" s="9">
        <f>L18*(1+$C$6)</f>
        <v/>
      </c>
    </row>
    <row r="19">
      <c r="B19" s="5" t="inlineStr">
        <is>
          <t>EBITDA</t>
        </is>
      </c>
      <c r="C19" s="9">
        <f>C18*$C$9</f>
        <v/>
      </c>
      <c r="D19" s="9">
        <f>D18*$C$9</f>
        <v/>
      </c>
      <c r="E19" s="9">
        <f>E18*$C$9</f>
        <v/>
      </c>
      <c r="F19" s="9">
        <f>F18*$C$9</f>
        <v/>
      </c>
      <c r="G19" s="9">
        <f>G18*$C$9</f>
        <v/>
      </c>
      <c r="H19" s="9">
        <f>H18*$C$9</f>
        <v/>
      </c>
      <c r="I19" s="9">
        <f>I18*$C$9</f>
        <v/>
      </c>
      <c r="J19" s="9">
        <f>J18*$C$9</f>
        <v/>
      </c>
      <c r="K19" s="9">
        <f>K18*$C$9</f>
        <v/>
      </c>
      <c r="L19" s="9">
        <f>L18*$C$9</f>
        <v/>
      </c>
      <c r="M19" s="9">
        <f>M18*$C$9</f>
        <v/>
      </c>
    </row>
    <row r="20">
      <c r="B20" s="5" t="inlineStr">
        <is>
          <t>D&amp;A</t>
        </is>
      </c>
      <c r="C20" s="9">
        <f>C18*$C$13</f>
        <v/>
      </c>
      <c r="D20" s="9">
        <f>D18*$C$13</f>
        <v/>
      </c>
      <c r="E20" s="9">
        <f>E18*$C$13</f>
        <v/>
      </c>
      <c r="F20" s="9">
        <f>F18*$C$13</f>
        <v/>
      </c>
      <c r="G20" s="9">
        <f>G18*$C$13</f>
        <v/>
      </c>
      <c r="H20" s="9">
        <f>H18*$C$13</f>
        <v/>
      </c>
      <c r="I20" s="9">
        <f>I18*$C$13</f>
        <v/>
      </c>
      <c r="J20" s="9">
        <f>J18*$C$13</f>
        <v/>
      </c>
      <c r="K20" s="9">
        <f>K18*$C$13</f>
        <v/>
      </c>
      <c r="L20" s="9">
        <f>L18*$C$13</f>
        <v/>
      </c>
      <c r="M20" s="9">
        <f>M18*$C$13</f>
        <v/>
      </c>
    </row>
    <row r="21">
      <c r="B21" s="5" t="inlineStr">
        <is>
          <t>EBIT</t>
        </is>
      </c>
      <c r="C21" s="9">
        <f>C19-C20</f>
        <v/>
      </c>
      <c r="D21" s="9">
        <f>D19-D20</f>
        <v/>
      </c>
      <c r="E21" s="9">
        <f>E19-E20</f>
        <v/>
      </c>
      <c r="F21" s="9">
        <f>F19-F20</f>
        <v/>
      </c>
      <c r="G21" s="9">
        <f>G19-G20</f>
        <v/>
      </c>
      <c r="H21" s="9">
        <f>H19-H20</f>
        <v/>
      </c>
      <c r="I21" s="9">
        <f>I19-I20</f>
        <v/>
      </c>
      <c r="J21" s="9">
        <f>J19-J20</f>
        <v/>
      </c>
      <c r="K21" s="9">
        <f>K19-K20</f>
        <v/>
      </c>
      <c r="L21" s="9">
        <f>L19-L20</f>
        <v/>
      </c>
      <c r="M21" s="9">
        <f>M19-M20</f>
        <v/>
      </c>
    </row>
    <row r="22">
      <c r="B22" s="5" t="inlineStr">
        <is>
          <t>Tax</t>
        </is>
      </c>
      <c r="C22" s="9">
        <f>C21*0</f>
        <v/>
      </c>
      <c r="D22" s="9">
        <f>D21*0</f>
        <v/>
      </c>
      <c r="E22" s="9">
        <f>E21*0</f>
        <v/>
      </c>
      <c r="F22" s="9">
        <f>F21*0</f>
        <v/>
      </c>
      <c r="G22" s="9">
        <f>G21*0</f>
        <v/>
      </c>
      <c r="H22" s="9">
        <f>H21*$C$11</f>
        <v/>
      </c>
      <c r="I22" s="9">
        <f>I21*$C$11</f>
        <v/>
      </c>
      <c r="J22" s="9">
        <f>J21*$C$11</f>
        <v/>
      </c>
      <c r="K22" s="9">
        <f>K21*$C$11</f>
        <v/>
      </c>
      <c r="L22" s="9">
        <f>L21*$C$11</f>
        <v/>
      </c>
      <c r="M22" s="9">
        <f>M21*$C$11</f>
        <v/>
      </c>
    </row>
    <row r="23">
      <c r="B23" s="5" t="inlineStr">
        <is>
          <t>NOPAT</t>
        </is>
      </c>
      <c r="C23" s="9">
        <f>C21-C22</f>
        <v/>
      </c>
      <c r="D23" s="9">
        <f>D21-D22</f>
        <v/>
      </c>
      <c r="E23" s="9">
        <f>E21-E22</f>
        <v/>
      </c>
      <c r="F23" s="9">
        <f>F21-F22</f>
        <v/>
      </c>
      <c r="G23" s="9">
        <f>G21-G22</f>
        <v/>
      </c>
      <c r="H23" s="9">
        <f>H21-H22</f>
        <v/>
      </c>
      <c r="I23" s="9">
        <f>I21-I22</f>
        <v/>
      </c>
      <c r="J23" s="9">
        <f>J21-J22</f>
        <v/>
      </c>
      <c r="K23" s="9">
        <f>K21-K22</f>
        <v/>
      </c>
      <c r="L23" s="9">
        <f>L21-L22</f>
        <v/>
      </c>
      <c r="M23" s="9">
        <f>M21-M22</f>
        <v/>
      </c>
    </row>
    <row r="24">
      <c r="B24" s="5" t="inlineStr">
        <is>
          <t>Capex</t>
        </is>
      </c>
      <c r="C24" s="9">
        <f>C18*$C$10</f>
        <v/>
      </c>
      <c r="D24" s="9">
        <f>D18*$C$10</f>
        <v/>
      </c>
      <c r="E24" s="9">
        <f>E18*$C$10</f>
        <v/>
      </c>
      <c r="F24" s="9">
        <f>F18*$C$10</f>
        <v/>
      </c>
      <c r="G24" s="9">
        <f>G18*$C$10</f>
        <v/>
      </c>
      <c r="H24" s="9">
        <f>H18*$C$10</f>
        <v/>
      </c>
      <c r="I24" s="9">
        <f>I18*$C$10</f>
        <v/>
      </c>
      <c r="J24" s="9">
        <f>J18*$C$10</f>
        <v/>
      </c>
      <c r="K24" s="9">
        <f>K18*$C$10</f>
        <v/>
      </c>
      <c r="L24" s="9">
        <f>L18*$C$10</f>
        <v/>
      </c>
      <c r="M24" s="9">
        <f>M18*$C$10</f>
        <v/>
      </c>
    </row>
    <row r="25">
      <c r="B25" s="5" t="inlineStr">
        <is>
          <t>ΔWorking Capital</t>
        </is>
      </c>
      <c r="C25" s="9">
        <f>C18*$C$12*0.5</f>
        <v/>
      </c>
      <c r="D25" s="9">
        <f>(D18-C18)*$C$12</f>
        <v/>
      </c>
      <c r="E25" s="9">
        <f>(E18-D18)*$C$12</f>
        <v/>
      </c>
      <c r="F25" s="9">
        <f>(F18-E18)*$C$12</f>
        <v/>
      </c>
      <c r="G25" s="9">
        <f>(G18-F18)*$C$12</f>
        <v/>
      </c>
      <c r="H25" s="9">
        <f>(H18-G18)*$C$12</f>
        <v/>
      </c>
      <c r="I25" s="9">
        <f>(I18-H18)*$C$12</f>
        <v/>
      </c>
      <c r="J25" s="9">
        <f>(J18-I18)*$C$12</f>
        <v/>
      </c>
      <c r="K25" s="9">
        <f>(K18-J18)*$C$12</f>
        <v/>
      </c>
      <c r="L25" s="9">
        <f>(L18-K18)*$C$12</f>
        <v/>
      </c>
      <c r="M25" s="9">
        <f>(M18-L18)*$C$12</f>
        <v/>
      </c>
    </row>
    <row r="26">
      <c r="B26" s="5" t="inlineStr">
        <is>
          <t>FCF</t>
        </is>
      </c>
      <c r="C26" s="10">
        <f>C23+C20-C24-C25</f>
        <v/>
      </c>
      <c r="D26" s="10">
        <f>D23+D20-D24-D25</f>
        <v/>
      </c>
      <c r="E26" s="10">
        <f>E23+E20-E24-E25</f>
        <v/>
      </c>
      <c r="F26" s="10">
        <f>F23+F20-F24-F25</f>
        <v/>
      </c>
      <c r="G26" s="10">
        <f>G23+G20-G24-G25</f>
        <v/>
      </c>
      <c r="H26" s="10">
        <f>H23+H20-H24-H25</f>
        <v/>
      </c>
      <c r="I26" s="10">
        <f>I23+I20-I24-I25</f>
        <v/>
      </c>
      <c r="J26" s="10">
        <f>J23+J20-J24-J25</f>
        <v/>
      </c>
      <c r="K26" s="10">
        <f>K23+K20-K24-K25</f>
        <v/>
      </c>
      <c r="L26" s="10">
        <f>L23+L20-L24-L25</f>
        <v/>
      </c>
      <c r="M26" s="10">
        <f>M23+M20-M24-M25</f>
        <v/>
      </c>
    </row>
    <row r="27">
      <c r="B27" s="5" t="inlineStr">
        <is>
          <t>Discount factor</t>
        </is>
      </c>
      <c r="C27" s="11">
        <f>1/((1+$C$5)^1)</f>
        <v/>
      </c>
      <c r="D27" s="11">
        <f>1/((1+$C$5)^2)</f>
        <v/>
      </c>
      <c r="E27" s="11">
        <f>1/((1+$C$5)^3)</f>
        <v/>
      </c>
      <c r="F27" s="11">
        <f>1/((1+$C$5)^4)</f>
        <v/>
      </c>
      <c r="G27" s="11">
        <f>1/((1+$C$5)^5)</f>
        <v/>
      </c>
      <c r="H27" s="11">
        <f>1/((1+$C$5)^6)</f>
        <v/>
      </c>
      <c r="I27" s="11">
        <f>1/((1+$C$5)^7)</f>
        <v/>
      </c>
      <c r="J27" s="11">
        <f>1/((1+$C$5)^8)</f>
        <v/>
      </c>
      <c r="K27" s="11">
        <f>1/((1+$C$5)^9)</f>
        <v/>
      </c>
      <c r="L27" s="11">
        <f>1/((1+$C$5)^10)</f>
        <v/>
      </c>
    </row>
    <row r="28">
      <c r="B28" s="5" t="inlineStr">
        <is>
          <t>PV of FCF</t>
        </is>
      </c>
      <c r="C28" s="10">
        <f>C26*C27</f>
        <v/>
      </c>
      <c r="D28" s="10">
        <f>D26*D27</f>
        <v/>
      </c>
      <c r="E28" s="10">
        <f>E26*E27</f>
        <v/>
      </c>
      <c r="F28" s="10">
        <f>F26*F27</f>
        <v/>
      </c>
      <c r="G28" s="10">
        <f>G26*G27</f>
        <v/>
      </c>
      <c r="H28" s="10">
        <f>H26*H27</f>
        <v/>
      </c>
      <c r="I28" s="10">
        <f>I26*I27</f>
        <v/>
      </c>
      <c r="J28" s="10">
        <f>J26*J27</f>
        <v/>
      </c>
      <c r="K28" s="10">
        <f>K26*K27</f>
        <v/>
      </c>
      <c r="L28" s="10">
        <f>L26*L27</f>
        <v/>
      </c>
    </row>
    <row r="31">
      <c r="B31" s="5" t="inlineStr">
        <is>
          <t>Terminal Value (Gordon Growth)</t>
        </is>
      </c>
      <c r="C31" s="10">
        <f>M26/($C$5-$C$6)</f>
        <v/>
      </c>
    </row>
    <row r="32">
      <c r="B32" s="5" t="inlineStr">
        <is>
          <t>PV of Terminal Value</t>
        </is>
      </c>
      <c r="C32" s="10">
        <f>C31/((1+$C$5)^10)</f>
        <v/>
      </c>
    </row>
    <row r="34">
      <c r="B34" s="5" t="inlineStr">
        <is>
          <t>ENTERPRISE VALUE (EV)</t>
        </is>
      </c>
      <c r="C34" s="12">
        <f>SUM(C28:L28)+C32</f>
        <v/>
      </c>
    </row>
    <row r="35">
      <c r="B35" s="5" t="inlineStr">
        <is>
          <t>(–) Net Debt</t>
        </is>
      </c>
      <c r="C35" s="9">
        <f>$C$14</f>
        <v/>
      </c>
    </row>
    <row r="36">
      <c r="B36" s="5" t="inlineStr">
        <is>
          <t>EQUITY VALUE</t>
        </is>
      </c>
      <c r="C36" s="13">
        <f>C34-C35</f>
        <v/>
      </c>
    </row>
    <row r="38">
      <c r="B38" s="4" t="inlineStr">
        <is>
          <t>RECOVERY SCENARIOS</t>
        </is>
      </c>
    </row>
    <row r="39">
      <c r="B39" s="5" t="inlineStr">
        <is>
          <t>Bear (–30%)</t>
        </is>
      </c>
      <c r="C39" s="14">
        <f>C36*0.7</f>
        <v/>
      </c>
    </row>
    <row r="40">
      <c r="B40" s="5" t="inlineStr">
        <is>
          <t>Base</t>
        </is>
      </c>
      <c r="C40" s="15">
        <f>C36</f>
        <v/>
      </c>
    </row>
    <row r="41">
      <c r="B41" s="5" t="inlineStr">
        <is>
          <t>Bull (+30%)</t>
        </is>
      </c>
      <c r="C41" s="16">
        <f>C36*1.30</f>
        <v/>
      </c>
    </row>
  </sheetData>
  <mergeCells count="1">
    <mergeCell ref="B2:M2"/>
  </mergeCells>
  <pageMargins left="0.75" right="0.75" top="1" bottom="1" header="0.5" footer="0.5"/>
  <drawing xmlns:r="http://schemas.openxmlformats.org/officeDocument/2006/relationships" r:id="rId1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B2:M4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</cols>
  <sheetData>
    <row r="2">
      <c r="B2" s="3" t="inlineStr">
        <is>
          <t>DCF — VeneEV (manufactura auto) (Automotriz)</t>
        </is>
      </c>
    </row>
    <row r="4">
      <c r="B4" s="4" t="inlineStr">
        <is>
          <t>INPUTS</t>
        </is>
      </c>
    </row>
    <row r="5">
      <c r="B5" s="5" t="inlineStr">
        <is>
          <t>WACC</t>
        </is>
      </c>
      <c r="C5" s="6" t="n">
        <v>0.13</v>
      </c>
    </row>
    <row r="6">
      <c r="B6" s="5" t="inlineStr">
        <is>
          <t>Terminal growth (g)</t>
        </is>
      </c>
      <c r="C6" s="6" t="n">
        <v>0.03</v>
      </c>
    </row>
    <row r="7">
      <c r="B7" s="5" t="inlineStr">
        <is>
          <t>Revenue Y1 (mmUSD)</t>
        </is>
      </c>
      <c r="C7" s="7" t="n">
        <v>200</v>
      </c>
    </row>
    <row r="8">
      <c r="B8" s="5" t="inlineStr">
        <is>
          <t>Revenue CAGR Y1-Y10</t>
        </is>
      </c>
      <c r="C8" s="6" t="n">
        <v>0.12</v>
      </c>
    </row>
    <row r="9">
      <c r="B9" s="5" t="inlineStr">
        <is>
          <t>EBITDA margin</t>
        </is>
      </c>
      <c r="C9" s="6" t="n">
        <v>0.1</v>
      </c>
    </row>
    <row r="10">
      <c r="B10" s="5" t="inlineStr">
        <is>
          <t>Capex (% revenue)</t>
        </is>
      </c>
      <c r="C10" s="6" t="n">
        <v>0.2</v>
      </c>
    </row>
    <row r="11">
      <c r="B11" s="5" t="inlineStr">
        <is>
          <t>Tax rate (Y6+)</t>
        </is>
      </c>
      <c r="C11" s="6" t="n">
        <v>0</v>
      </c>
    </row>
    <row r="12">
      <c r="B12" s="5" t="inlineStr">
        <is>
          <t>Working capital Δ (% revenue)</t>
        </is>
      </c>
      <c r="C12" s="6" t="n">
        <v>0.12</v>
      </c>
    </row>
    <row r="13">
      <c r="B13" s="5" t="inlineStr">
        <is>
          <t>D&amp;A (% revenue)</t>
        </is>
      </c>
      <c r="C13" s="6" t="n">
        <v>0.08</v>
      </c>
    </row>
    <row r="14">
      <c r="B14" s="5" t="inlineStr">
        <is>
          <t>Net debt (mmUSD)</t>
        </is>
      </c>
      <c r="C14" s="7" t="n">
        <v>0</v>
      </c>
    </row>
    <row r="16">
      <c r="B16" s="4" t="inlineStr">
        <is>
          <t>PROJECTION</t>
        </is>
      </c>
    </row>
    <row r="17">
      <c r="B17" s="8" t="inlineStr">
        <is>
          <t>Año</t>
        </is>
      </c>
      <c r="C17" s="3" t="inlineStr">
        <is>
          <t>Y1</t>
        </is>
      </c>
      <c r="D17" s="3" t="inlineStr">
        <is>
          <t>Y2</t>
        </is>
      </c>
      <c r="E17" s="3" t="inlineStr">
        <is>
          <t>Y3</t>
        </is>
      </c>
      <c r="F17" s="3" t="inlineStr">
        <is>
          <t>Y4</t>
        </is>
      </c>
      <c r="G17" s="3" t="inlineStr">
        <is>
          <t>Y5</t>
        </is>
      </c>
      <c r="H17" s="3" t="inlineStr">
        <is>
          <t>Y6</t>
        </is>
      </c>
      <c r="I17" s="3" t="inlineStr">
        <is>
          <t>Y7</t>
        </is>
      </c>
      <c r="J17" s="3" t="inlineStr">
        <is>
          <t>Y8</t>
        </is>
      </c>
      <c r="K17" s="3" t="inlineStr">
        <is>
          <t>Y9</t>
        </is>
      </c>
      <c r="L17" s="3" t="inlineStr">
        <is>
          <t>Y10</t>
        </is>
      </c>
      <c r="M17" s="3" t="inlineStr">
        <is>
          <t>Terminal</t>
        </is>
      </c>
    </row>
    <row r="18">
      <c r="B18" s="5" t="inlineStr">
        <is>
          <t>Revenue (mmUSD)</t>
        </is>
      </c>
      <c r="C18" s="9">
        <f>C7</f>
        <v/>
      </c>
      <c r="D18" s="9">
        <f>C18*(1+$C$8)</f>
        <v/>
      </c>
      <c r="E18" s="9">
        <f>D18*(1+$C$8)</f>
        <v/>
      </c>
      <c r="F18" s="9">
        <f>E18*(1+$C$8)</f>
        <v/>
      </c>
      <c r="G18" s="9">
        <f>F18*(1+$C$8)</f>
        <v/>
      </c>
      <c r="H18" s="9">
        <f>G18*(1+$C$8)</f>
        <v/>
      </c>
      <c r="I18" s="9">
        <f>H18*(1+$C$8)</f>
        <v/>
      </c>
      <c r="J18" s="9">
        <f>I18*(1+$C$8)</f>
        <v/>
      </c>
      <c r="K18" s="9">
        <f>J18*(1+$C$8)</f>
        <v/>
      </c>
      <c r="L18" s="9">
        <f>K18*(1+$C$8)</f>
        <v/>
      </c>
      <c r="M18" s="9">
        <f>L18*(1+$C$6)</f>
        <v/>
      </c>
    </row>
    <row r="19">
      <c r="B19" s="5" t="inlineStr">
        <is>
          <t>EBITDA</t>
        </is>
      </c>
      <c r="C19" s="9">
        <f>C18*$C$9</f>
        <v/>
      </c>
      <c r="D19" s="9">
        <f>D18*$C$9</f>
        <v/>
      </c>
      <c r="E19" s="9">
        <f>E18*$C$9</f>
        <v/>
      </c>
      <c r="F19" s="9">
        <f>F18*$C$9</f>
        <v/>
      </c>
      <c r="G19" s="9">
        <f>G18*$C$9</f>
        <v/>
      </c>
      <c r="H19" s="9">
        <f>H18*$C$9</f>
        <v/>
      </c>
      <c r="I19" s="9">
        <f>I18*$C$9</f>
        <v/>
      </c>
      <c r="J19" s="9">
        <f>J18*$C$9</f>
        <v/>
      </c>
      <c r="K19" s="9">
        <f>K18*$C$9</f>
        <v/>
      </c>
      <c r="L19" s="9">
        <f>L18*$C$9</f>
        <v/>
      </c>
      <c r="M19" s="9">
        <f>M18*$C$9</f>
        <v/>
      </c>
    </row>
    <row r="20">
      <c r="B20" s="5" t="inlineStr">
        <is>
          <t>D&amp;A</t>
        </is>
      </c>
      <c r="C20" s="9">
        <f>C18*$C$13</f>
        <v/>
      </c>
      <c r="D20" s="9">
        <f>D18*$C$13</f>
        <v/>
      </c>
      <c r="E20" s="9">
        <f>E18*$C$13</f>
        <v/>
      </c>
      <c r="F20" s="9">
        <f>F18*$C$13</f>
        <v/>
      </c>
      <c r="G20" s="9">
        <f>G18*$C$13</f>
        <v/>
      </c>
      <c r="H20" s="9">
        <f>H18*$C$13</f>
        <v/>
      </c>
      <c r="I20" s="9">
        <f>I18*$C$13</f>
        <v/>
      </c>
      <c r="J20" s="9">
        <f>J18*$C$13</f>
        <v/>
      </c>
      <c r="K20" s="9">
        <f>K18*$C$13</f>
        <v/>
      </c>
      <c r="L20" s="9">
        <f>L18*$C$13</f>
        <v/>
      </c>
      <c r="M20" s="9">
        <f>M18*$C$13</f>
        <v/>
      </c>
    </row>
    <row r="21">
      <c r="B21" s="5" t="inlineStr">
        <is>
          <t>EBIT</t>
        </is>
      </c>
      <c r="C21" s="9">
        <f>C19-C20</f>
        <v/>
      </c>
      <c r="D21" s="9">
        <f>D19-D20</f>
        <v/>
      </c>
      <c r="E21" s="9">
        <f>E19-E20</f>
        <v/>
      </c>
      <c r="F21" s="9">
        <f>F19-F20</f>
        <v/>
      </c>
      <c r="G21" s="9">
        <f>G19-G20</f>
        <v/>
      </c>
      <c r="H21" s="9">
        <f>H19-H20</f>
        <v/>
      </c>
      <c r="I21" s="9">
        <f>I19-I20</f>
        <v/>
      </c>
      <c r="J21" s="9">
        <f>J19-J20</f>
        <v/>
      </c>
      <c r="K21" s="9">
        <f>K19-K20</f>
        <v/>
      </c>
      <c r="L21" s="9">
        <f>L19-L20</f>
        <v/>
      </c>
      <c r="M21" s="9">
        <f>M19-M20</f>
        <v/>
      </c>
    </row>
    <row r="22">
      <c r="B22" s="5" t="inlineStr">
        <is>
          <t>Tax</t>
        </is>
      </c>
      <c r="C22" s="9">
        <f>C21*0</f>
        <v/>
      </c>
      <c r="D22" s="9">
        <f>D21*0</f>
        <v/>
      </c>
      <c r="E22" s="9">
        <f>E21*0</f>
        <v/>
      </c>
      <c r="F22" s="9">
        <f>F21*0</f>
        <v/>
      </c>
      <c r="G22" s="9">
        <f>G21*0</f>
        <v/>
      </c>
      <c r="H22" s="9">
        <f>H21*$C$11</f>
        <v/>
      </c>
      <c r="I22" s="9">
        <f>I21*$C$11</f>
        <v/>
      </c>
      <c r="J22" s="9">
        <f>J21*$C$11</f>
        <v/>
      </c>
      <c r="K22" s="9">
        <f>K21*$C$11</f>
        <v/>
      </c>
      <c r="L22" s="9">
        <f>L21*$C$11</f>
        <v/>
      </c>
      <c r="M22" s="9">
        <f>M21*$C$11</f>
        <v/>
      </c>
    </row>
    <row r="23">
      <c r="B23" s="5" t="inlineStr">
        <is>
          <t>NOPAT</t>
        </is>
      </c>
      <c r="C23" s="9">
        <f>C21-C22</f>
        <v/>
      </c>
      <c r="D23" s="9">
        <f>D21-D22</f>
        <v/>
      </c>
      <c r="E23" s="9">
        <f>E21-E22</f>
        <v/>
      </c>
      <c r="F23" s="9">
        <f>F21-F22</f>
        <v/>
      </c>
      <c r="G23" s="9">
        <f>G21-G22</f>
        <v/>
      </c>
      <c r="H23" s="9">
        <f>H21-H22</f>
        <v/>
      </c>
      <c r="I23" s="9">
        <f>I21-I22</f>
        <v/>
      </c>
      <c r="J23" s="9">
        <f>J21-J22</f>
        <v/>
      </c>
      <c r="K23" s="9">
        <f>K21-K22</f>
        <v/>
      </c>
      <c r="L23" s="9">
        <f>L21-L22</f>
        <v/>
      </c>
      <c r="M23" s="9">
        <f>M21-M22</f>
        <v/>
      </c>
    </row>
    <row r="24">
      <c r="B24" s="5" t="inlineStr">
        <is>
          <t>Capex</t>
        </is>
      </c>
      <c r="C24" s="9">
        <f>C18*$C$10</f>
        <v/>
      </c>
      <c r="D24" s="9">
        <f>D18*$C$10</f>
        <v/>
      </c>
      <c r="E24" s="9">
        <f>E18*$C$10</f>
        <v/>
      </c>
      <c r="F24" s="9">
        <f>F18*$C$10</f>
        <v/>
      </c>
      <c r="G24" s="9">
        <f>G18*$C$10</f>
        <v/>
      </c>
      <c r="H24" s="9">
        <f>H18*$C$10</f>
        <v/>
      </c>
      <c r="I24" s="9">
        <f>I18*$C$10</f>
        <v/>
      </c>
      <c r="J24" s="9">
        <f>J18*$C$10</f>
        <v/>
      </c>
      <c r="K24" s="9">
        <f>K18*$C$10</f>
        <v/>
      </c>
      <c r="L24" s="9">
        <f>L18*$C$10</f>
        <v/>
      </c>
      <c r="M24" s="9">
        <f>M18*$C$10</f>
        <v/>
      </c>
    </row>
    <row r="25">
      <c r="B25" s="5" t="inlineStr">
        <is>
          <t>ΔWorking Capital</t>
        </is>
      </c>
      <c r="C25" s="9">
        <f>C18*$C$12*0.5</f>
        <v/>
      </c>
      <c r="D25" s="9">
        <f>(D18-C18)*$C$12</f>
        <v/>
      </c>
      <c r="E25" s="9">
        <f>(E18-D18)*$C$12</f>
        <v/>
      </c>
      <c r="F25" s="9">
        <f>(F18-E18)*$C$12</f>
        <v/>
      </c>
      <c r="G25" s="9">
        <f>(G18-F18)*$C$12</f>
        <v/>
      </c>
      <c r="H25" s="9">
        <f>(H18-G18)*$C$12</f>
        <v/>
      </c>
      <c r="I25" s="9">
        <f>(I18-H18)*$C$12</f>
        <v/>
      </c>
      <c r="J25" s="9">
        <f>(J18-I18)*$C$12</f>
        <v/>
      </c>
      <c r="K25" s="9">
        <f>(K18-J18)*$C$12</f>
        <v/>
      </c>
      <c r="L25" s="9">
        <f>(L18-K18)*$C$12</f>
        <v/>
      </c>
      <c r="M25" s="9">
        <f>(M18-L18)*$C$12</f>
        <v/>
      </c>
    </row>
    <row r="26">
      <c r="B26" s="5" t="inlineStr">
        <is>
          <t>FCF</t>
        </is>
      </c>
      <c r="C26" s="10">
        <f>C23+C20-C24-C25</f>
        <v/>
      </c>
      <c r="D26" s="10">
        <f>D23+D20-D24-D25</f>
        <v/>
      </c>
      <c r="E26" s="10">
        <f>E23+E20-E24-E25</f>
        <v/>
      </c>
      <c r="F26" s="10">
        <f>F23+F20-F24-F25</f>
        <v/>
      </c>
      <c r="G26" s="10">
        <f>G23+G20-G24-G25</f>
        <v/>
      </c>
      <c r="H26" s="10">
        <f>H23+H20-H24-H25</f>
        <v/>
      </c>
      <c r="I26" s="10">
        <f>I23+I20-I24-I25</f>
        <v/>
      </c>
      <c r="J26" s="10">
        <f>J23+J20-J24-J25</f>
        <v/>
      </c>
      <c r="K26" s="10">
        <f>K23+K20-K24-K25</f>
        <v/>
      </c>
      <c r="L26" s="10">
        <f>L23+L20-L24-L25</f>
        <v/>
      </c>
      <c r="M26" s="10">
        <f>M23+M20-M24-M25</f>
        <v/>
      </c>
    </row>
    <row r="27">
      <c r="B27" s="5" t="inlineStr">
        <is>
          <t>Discount factor</t>
        </is>
      </c>
      <c r="C27" s="11">
        <f>1/((1+$C$5)^1)</f>
        <v/>
      </c>
      <c r="D27" s="11">
        <f>1/((1+$C$5)^2)</f>
        <v/>
      </c>
      <c r="E27" s="11">
        <f>1/((1+$C$5)^3)</f>
        <v/>
      </c>
      <c r="F27" s="11">
        <f>1/((1+$C$5)^4)</f>
        <v/>
      </c>
      <c r="G27" s="11">
        <f>1/((1+$C$5)^5)</f>
        <v/>
      </c>
      <c r="H27" s="11">
        <f>1/((1+$C$5)^6)</f>
        <v/>
      </c>
      <c r="I27" s="11">
        <f>1/((1+$C$5)^7)</f>
        <v/>
      </c>
      <c r="J27" s="11">
        <f>1/((1+$C$5)^8)</f>
        <v/>
      </c>
      <c r="K27" s="11">
        <f>1/((1+$C$5)^9)</f>
        <v/>
      </c>
      <c r="L27" s="11">
        <f>1/((1+$C$5)^10)</f>
        <v/>
      </c>
    </row>
    <row r="28">
      <c r="B28" s="5" t="inlineStr">
        <is>
          <t>PV of FCF</t>
        </is>
      </c>
      <c r="C28" s="10">
        <f>C26*C27</f>
        <v/>
      </c>
      <c r="D28" s="10">
        <f>D26*D27</f>
        <v/>
      </c>
      <c r="E28" s="10">
        <f>E26*E27</f>
        <v/>
      </c>
      <c r="F28" s="10">
        <f>F26*F27</f>
        <v/>
      </c>
      <c r="G28" s="10">
        <f>G26*G27</f>
        <v/>
      </c>
      <c r="H28" s="10">
        <f>H26*H27</f>
        <v/>
      </c>
      <c r="I28" s="10">
        <f>I26*I27</f>
        <v/>
      </c>
      <c r="J28" s="10">
        <f>J26*J27</f>
        <v/>
      </c>
      <c r="K28" s="10">
        <f>K26*K27</f>
        <v/>
      </c>
      <c r="L28" s="10">
        <f>L26*L27</f>
        <v/>
      </c>
    </row>
    <row r="31">
      <c r="B31" s="5" t="inlineStr">
        <is>
          <t>Terminal Value (Gordon Growth)</t>
        </is>
      </c>
      <c r="C31" s="10">
        <f>M26/($C$5-$C$6)</f>
        <v/>
      </c>
    </row>
    <row r="32">
      <c r="B32" s="5" t="inlineStr">
        <is>
          <t>PV of Terminal Value</t>
        </is>
      </c>
      <c r="C32" s="10">
        <f>C31/((1+$C$5)^10)</f>
        <v/>
      </c>
    </row>
    <row r="34">
      <c r="B34" s="5" t="inlineStr">
        <is>
          <t>ENTERPRISE VALUE (EV)</t>
        </is>
      </c>
      <c r="C34" s="12">
        <f>SUM(C28:L28)+C32</f>
        <v/>
      </c>
    </row>
    <row r="35">
      <c r="B35" s="5" t="inlineStr">
        <is>
          <t>(–) Net Debt</t>
        </is>
      </c>
      <c r="C35" s="9">
        <f>$C$14</f>
        <v/>
      </c>
    </row>
    <row r="36">
      <c r="B36" s="5" t="inlineStr">
        <is>
          <t>EQUITY VALUE</t>
        </is>
      </c>
      <c r="C36" s="13">
        <f>C34-C35</f>
        <v/>
      </c>
    </row>
    <row r="38">
      <c r="B38" s="4" t="inlineStr">
        <is>
          <t>RECOVERY SCENARIOS</t>
        </is>
      </c>
    </row>
    <row r="39">
      <c r="B39" s="5" t="inlineStr">
        <is>
          <t>Bear (–30%)</t>
        </is>
      </c>
      <c r="C39" s="14">
        <f>C36*0.7</f>
        <v/>
      </c>
    </row>
    <row r="40">
      <c r="B40" s="5" t="inlineStr">
        <is>
          <t>Base</t>
        </is>
      </c>
      <c r="C40" s="15">
        <f>C36</f>
        <v/>
      </c>
    </row>
    <row r="41">
      <c r="B41" s="5" t="inlineStr">
        <is>
          <t>Bull (+30%)</t>
        </is>
      </c>
      <c r="C41" s="16">
        <f>C36*1.30</f>
        <v/>
      </c>
    </row>
  </sheetData>
  <mergeCells count="1">
    <mergeCell ref="B2:M2"/>
  </mergeCells>
  <pageMargins left="0.75" right="0.75" top="1" bottom="1" header="0.5" footer="0.5"/>
  <drawing xmlns:r="http://schemas.openxmlformats.org/officeDocument/2006/relationships" r:id="rId1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B2:M4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</cols>
  <sheetData>
    <row r="2">
      <c r="B2" s="3" t="inlineStr">
        <is>
          <t>DCF — GuriCloud Datacenters (Datacenters AI)</t>
        </is>
      </c>
    </row>
    <row r="4">
      <c r="B4" s="4" t="inlineStr">
        <is>
          <t>INPUTS</t>
        </is>
      </c>
    </row>
    <row r="5">
      <c r="B5" s="5" t="inlineStr">
        <is>
          <t>WACC</t>
        </is>
      </c>
      <c r="C5" s="6" t="n">
        <v>0.12</v>
      </c>
    </row>
    <row r="6">
      <c r="B6" s="5" t="inlineStr">
        <is>
          <t>Terminal growth (g)</t>
        </is>
      </c>
      <c r="C6" s="6" t="n">
        <v>0.03</v>
      </c>
    </row>
    <row r="7">
      <c r="B7" s="5" t="inlineStr">
        <is>
          <t>Revenue Y1 (mmUSD)</t>
        </is>
      </c>
      <c r="C7" s="7" t="n">
        <v>200</v>
      </c>
    </row>
    <row r="8">
      <c r="B8" s="5" t="inlineStr">
        <is>
          <t>Revenue CAGR Y1-Y10</t>
        </is>
      </c>
      <c r="C8" s="6" t="n">
        <v>0.12</v>
      </c>
    </row>
    <row r="9">
      <c r="B9" s="5" t="inlineStr">
        <is>
          <t>EBITDA margin</t>
        </is>
      </c>
      <c r="C9" s="6" t="n">
        <v>0.4</v>
      </c>
    </row>
    <row r="10">
      <c r="B10" s="5" t="inlineStr">
        <is>
          <t>Capex (% revenue)</t>
        </is>
      </c>
      <c r="C10" s="6" t="n">
        <v>0.3</v>
      </c>
    </row>
    <row r="11">
      <c r="B11" s="5" t="inlineStr">
        <is>
          <t>Tax rate (Y6+)</t>
        </is>
      </c>
      <c r="C11" s="6" t="n">
        <v>0</v>
      </c>
    </row>
    <row r="12">
      <c r="B12" s="5" t="inlineStr">
        <is>
          <t>Working capital Δ (% revenue)</t>
        </is>
      </c>
      <c r="C12" s="6" t="n">
        <v>0.05</v>
      </c>
    </row>
    <row r="13">
      <c r="B13" s="5" t="inlineStr">
        <is>
          <t>D&amp;A (% revenue)</t>
        </is>
      </c>
      <c r="C13" s="6" t="n">
        <v>0.08</v>
      </c>
    </row>
    <row r="14">
      <c r="B14" s="5" t="inlineStr">
        <is>
          <t>Net debt (mmUSD)</t>
        </is>
      </c>
      <c r="C14" s="7" t="n">
        <v>0</v>
      </c>
    </row>
    <row r="16">
      <c r="B16" s="4" t="inlineStr">
        <is>
          <t>PROJECTION</t>
        </is>
      </c>
    </row>
    <row r="17">
      <c r="B17" s="8" t="inlineStr">
        <is>
          <t>Año</t>
        </is>
      </c>
      <c r="C17" s="3" t="inlineStr">
        <is>
          <t>Y1</t>
        </is>
      </c>
      <c r="D17" s="3" t="inlineStr">
        <is>
          <t>Y2</t>
        </is>
      </c>
      <c r="E17" s="3" t="inlineStr">
        <is>
          <t>Y3</t>
        </is>
      </c>
      <c r="F17" s="3" t="inlineStr">
        <is>
          <t>Y4</t>
        </is>
      </c>
      <c r="G17" s="3" t="inlineStr">
        <is>
          <t>Y5</t>
        </is>
      </c>
      <c r="H17" s="3" t="inlineStr">
        <is>
          <t>Y6</t>
        </is>
      </c>
      <c r="I17" s="3" t="inlineStr">
        <is>
          <t>Y7</t>
        </is>
      </c>
      <c r="J17" s="3" t="inlineStr">
        <is>
          <t>Y8</t>
        </is>
      </c>
      <c r="K17" s="3" t="inlineStr">
        <is>
          <t>Y9</t>
        </is>
      </c>
      <c r="L17" s="3" t="inlineStr">
        <is>
          <t>Y10</t>
        </is>
      </c>
      <c r="M17" s="3" t="inlineStr">
        <is>
          <t>Terminal</t>
        </is>
      </c>
    </row>
    <row r="18">
      <c r="B18" s="5" t="inlineStr">
        <is>
          <t>Revenue (mmUSD)</t>
        </is>
      </c>
      <c r="C18" s="9">
        <f>C7</f>
        <v/>
      </c>
      <c r="D18" s="9">
        <f>C18*(1+$C$8)</f>
        <v/>
      </c>
      <c r="E18" s="9">
        <f>D18*(1+$C$8)</f>
        <v/>
      </c>
      <c r="F18" s="9">
        <f>E18*(1+$C$8)</f>
        <v/>
      </c>
      <c r="G18" s="9">
        <f>F18*(1+$C$8)</f>
        <v/>
      </c>
      <c r="H18" s="9">
        <f>G18*(1+$C$8)</f>
        <v/>
      </c>
      <c r="I18" s="9">
        <f>H18*(1+$C$8)</f>
        <v/>
      </c>
      <c r="J18" s="9">
        <f>I18*(1+$C$8)</f>
        <v/>
      </c>
      <c r="K18" s="9">
        <f>J18*(1+$C$8)</f>
        <v/>
      </c>
      <c r="L18" s="9">
        <f>K18*(1+$C$8)</f>
        <v/>
      </c>
      <c r="M18" s="9">
        <f>L18*(1+$C$6)</f>
        <v/>
      </c>
    </row>
    <row r="19">
      <c r="B19" s="5" t="inlineStr">
        <is>
          <t>EBITDA</t>
        </is>
      </c>
      <c r="C19" s="9">
        <f>C18*$C$9</f>
        <v/>
      </c>
      <c r="D19" s="9">
        <f>D18*$C$9</f>
        <v/>
      </c>
      <c r="E19" s="9">
        <f>E18*$C$9</f>
        <v/>
      </c>
      <c r="F19" s="9">
        <f>F18*$C$9</f>
        <v/>
      </c>
      <c r="G19" s="9">
        <f>G18*$C$9</f>
        <v/>
      </c>
      <c r="H19" s="9">
        <f>H18*$C$9</f>
        <v/>
      </c>
      <c r="I19" s="9">
        <f>I18*$C$9</f>
        <v/>
      </c>
      <c r="J19" s="9">
        <f>J18*$C$9</f>
        <v/>
      </c>
      <c r="K19" s="9">
        <f>K18*$C$9</f>
        <v/>
      </c>
      <c r="L19" s="9">
        <f>L18*$C$9</f>
        <v/>
      </c>
      <c r="M19" s="9">
        <f>M18*$C$9</f>
        <v/>
      </c>
    </row>
    <row r="20">
      <c r="B20" s="5" t="inlineStr">
        <is>
          <t>D&amp;A</t>
        </is>
      </c>
      <c r="C20" s="9">
        <f>C18*$C$13</f>
        <v/>
      </c>
      <c r="D20" s="9">
        <f>D18*$C$13</f>
        <v/>
      </c>
      <c r="E20" s="9">
        <f>E18*$C$13</f>
        <v/>
      </c>
      <c r="F20" s="9">
        <f>F18*$C$13</f>
        <v/>
      </c>
      <c r="G20" s="9">
        <f>G18*$C$13</f>
        <v/>
      </c>
      <c r="H20" s="9">
        <f>H18*$C$13</f>
        <v/>
      </c>
      <c r="I20" s="9">
        <f>I18*$C$13</f>
        <v/>
      </c>
      <c r="J20" s="9">
        <f>J18*$C$13</f>
        <v/>
      </c>
      <c r="K20" s="9">
        <f>K18*$C$13</f>
        <v/>
      </c>
      <c r="L20" s="9">
        <f>L18*$C$13</f>
        <v/>
      </c>
      <c r="M20" s="9">
        <f>M18*$C$13</f>
        <v/>
      </c>
    </row>
    <row r="21">
      <c r="B21" s="5" t="inlineStr">
        <is>
          <t>EBIT</t>
        </is>
      </c>
      <c r="C21" s="9">
        <f>C19-C20</f>
        <v/>
      </c>
      <c r="D21" s="9">
        <f>D19-D20</f>
        <v/>
      </c>
      <c r="E21" s="9">
        <f>E19-E20</f>
        <v/>
      </c>
      <c r="F21" s="9">
        <f>F19-F20</f>
        <v/>
      </c>
      <c r="G21" s="9">
        <f>G19-G20</f>
        <v/>
      </c>
      <c r="H21" s="9">
        <f>H19-H20</f>
        <v/>
      </c>
      <c r="I21" s="9">
        <f>I19-I20</f>
        <v/>
      </c>
      <c r="J21" s="9">
        <f>J19-J20</f>
        <v/>
      </c>
      <c r="K21" s="9">
        <f>K19-K20</f>
        <v/>
      </c>
      <c r="L21" s="9">
        <f>L19-L20</f>
        <v/>
      </c>
      <c r="M21" s="9">
        <f>M19-M20</f>
        <v/>
      </c>
    </row>
    <row r="22">
      <c r="B22" s="5" t="inlineStr">
        <is>
          <t>Tax</t>
        </is>
      </c>
      <c r="C22" s="9">
        <f>C21*0</f>
        <v/>
      </c>
      <c r="D22" s="9">
        <f>D21*0</f>
        <v/>
      </c>
      <c r="E22" s="9">
        <f>E21*0</f>
        <v/>
      </c>
      <c r="F22" s="9">
        <f>F21*0</f>
        <v/>
      </c>
      <c r="G22" s="9">
        <f>G21*0</f>
        <v/>
      </c>
      <c r="H22" s="9">
        <f>H21*$C$11</f>
        <v/>
      </c>
      <c r="I22" s="9">
        <f>I21*$C$11</f>
        <v/>
      </c>
      <c r="J22" s="9">
        <f>J21*$C$11</f>
        <v/>
      </c>
      <c r="K22" s="9">
        <f>K21*$C$11</f>
        <v/>
      </c>
      <c r="L22" s="9">
        <f>L21*$C$11</f>
        <v/>
      </c>
      <c r="M22" s="9">
        <f>M21*$C$11</f>
        <v/>
      </c>
    </row>
    <row r="23">
      <c r="B23" s="5" t="inlineStr">
        <is>
          <t>NOPAT</t>
        </is>
      </c>
      <c r="C23" s="9">
        <f>C21-C22</f>
        <v/>
      </c>
      <c r="D23" s="9">
        <f>D21-D22</f>
        <v/>
      </c>
      <c r="E23" s="9">
        <f>E21-E22</f>
        <v/>
      </c>
      <c r="F23" s="9">
        <f>F21-F22</f>
        <v/>
      </c>
      <c r="G23" s="9">
        <f>G21-G22</f>
        <v/>
      </c>
      <c r="H23" s="9">
        <f>H21-H22</f>
        <v/>
      </c>
      <c r="I23" s="9">
        <f>I21-I22</f>
        <v/>
      </c>
      <c r="J23" s="9">
        <f>J21-J22</f>
        <v/>
      </c>
      <c r="K23" s="9">
        <f>K21-K22</f>
        <v/>
      </c>
      <c r="L23" s="9">
        <f>L21-L22</f>
        <v/>
      </c>
      <c r="M23" s="9">
        <f>M21-M22</f>
        <v/>
      </c>
    </row>
    <row r="24">
      <c r="B24" s="5" t="inlineStr">
        <is>
          <t>Capex</t>
        </is>
      </c>
      <c r="C24" s="9">
        <f>C18*$C$10</f>
        <v/>
      </c>
      <c r="D24" s="9">
        <f>D18*$C$10</f>
        <v/>
      </c>
      <c r="E24" s="9">
        <f>E18*$C$10</f>
        <v/>
      </c>
      <c r="F24" s="9">
        <f>F18*$C$10</f>
        <v/>
      </c>
      <c r="G24" s="9">
        <f>G18*$C$10</f>
        <v/>
      </c>
      <c r="H24" s="9">
        <f>H18*$C$10</f>
        <v/>
      </c>
      <c r="I24" s="9">
        <f>I18*$C$10</f>
        <v/>
      </c>
      <c r="J24" s="9">
        <f>J18*$C$10</f>
        <v/>
      </c>
      <c r="K24" s="9">
        <f>K18*$C$10</f>
        <v/>
      </c>
      <c r="L24" s="9">
        <f>L18*$C$10</f>
        <v/>
      </c>
      <c r="M24" s="9">
        <f>M18*$C$10</f>
        <v/>
      </c>
    </row>
    <row r="25">
      <c r="B25" s="5" t="inlineStr">
        <is>
          <t>ΔWorking Capital</t>
        </is>
      </c>
      <c r="C25" s="9">
        <f>C18*$C$12*0.5</f>
        <v/>
      </c>
      <c r="D25" s="9">
        <f>(D18-C18)*$C$12</f>
        <v/>
      </c>
      <c r="E25" s="9">
        <f>(E18-D18)*$C$12</f>
        <v/>
      </c>
      <c r="F25" s="9">
        <f>(F18-E18)*$C$12</f>
        <v/>
      </c>
      <c r="G25" s="9">
        <f>(G18-F18)*$C$12</f>
        <v/>
      </c>
      <c r="H25" s="9">
        <f>(H18-G18)*$C$12</f>
        <v/>
      </c>
      <c r="I25" s="9">
        <f>(I18-H18)*$C$12</f>
        <v/>
      </c>
      <c r="J25" s="9">
        <f>(J18-I18)*$C$12</f>
        <v/>
      </c>
      <c r="K25" s="9">
        <f>(K18-J18)*$C$12</f>
        <v/>
      </c>
      <c r="L25" s="9">
        <f>(L18-K18)*$C$12</f>
        <v/>
      </c>
      <c r="M25" s="9">
        <f>(M18-L18)*$C$12</f>
        <v/>
      </c>
    </row>
    <row r="26">
      <c r="B26" s="5" t="inlineStr">
        <is>
          <t>FCF</t>
        </is>
      </c>
      <c r="C26" s="10">
        <f>C23+C20-C24-C25</f>
        <v/>
      </c>
      <c r="D26" s="10">
        <f>D23+D20-D24-D25</f>
        <v/>
      </c>
      <c r="E26" s="10">
        <f>E23+E20-E24-E25</f>
        <v/>
      </c>
      <c r="F26" s="10">
        <f>F23+F20-F24-F25</f>
        <v/>
      </c>
      <c r="G26" s="10">
        <f>G23+G20-G24-G25</f>
        <v/>
      </c>
      <c r="H26" s="10">
        <f>H23+H20-H24-H25</f>
        <v/>
      </c>
      <c r="I26" s="10">
        <f>I23+I20-I24-I25</f>
        <v/>
      </c>
      <c r="J26" s="10">
        <f>J23+J20-J24-J25</f>
        <v/>
      </c>
      <c r="K26" s="10">
        <f>K23+K20-K24-K25</f>
        <v/>
      </c>
      <c r="L26" s="10">
        <f>L23+L20-L24-L25</f>
        <v/>
      </c>
      <c r="M26" s="10">
        <f>M23+M20-M24-M25</f>
        <v/>
      </c>
    </row>
    <row r="27">
      <c r="B27" s="5" t="inlineStr">
        <is>
          <t>Discount factor</t>
        </is>
      </c>
      <c r="C27" s="11">
        <f>1/((1+$C$5)^1)</f>
        <v/>
      </c>
      <c r="D27" s="11">
        <f>1/((1+$C$5)^2)</f>
        <v/>
      </c>
      <c r="E27" s="11">
        <f>1/((1+$C$5)^3)</f>
        <v/>
      </c>
      <c r="F27" s="11">
        <f>1/((1+$C$5)^4)</f>
        <v/>
      </c>
      <c r="G27" s="11">
        <f>1/((1+$C$5)^5)</f>
        <v/>
      </c>
      <c r="H27" s="11">
        <f>1/((1+$C$5)^6)</f>
        <v/>
      </c>
      <c r="I27" s="11">
        <f>1/((1+$C$5)^7)</f>
        <v/>
      </c>
      <c r="J27" s="11">
        <f>1/((1+$C$5)^8)</f>
        <v/>
      </c>
      <c r="K27" s="11">
        <f>1/((1+$C$5)^9)</f>
        <v/>
      </c>
      <c r="L27" s="11">
        <f>1/((1+$C$5)^10)</f>
        <v/>
      </c>
    </row>
    <row r="28">
      <c r="B28" s="5" t="inlineStr">
        <is>
          <t>PV of FCF</t>
        </is>
      </c>
      <c r="C28" s="10">
        <f>C26*C27</f>
        <v/>
      </c>
      <c r="D28" s="10">
        <f>D26*D27</f>
        <v/>
      </c>
      <c r="E28" s="10">
        <f>E26*E27</f>
        <v/>
      </c>
      <c r="F28" s="10">
        <f>F26*F27</f>
        <v/>
      </c>
      <c r="G28" s="10">
        <f>G26*G27</f>
        <v/>
      </c>
      <c r="H28" s="10">
        <f>H26*H27</f>
        <v/>
      </c>
      <c r="I28" s="10">
        <f>I26*I27</f>
        <v/>
      </c>
      <c r="J28" s="10">
        <f>J26*J27</f>
        <v/>
      </c>
      <c r="K28" s="10">
        <f>K26*K27</f>
        <v/>
      </c>
      <c r="L28" s="10">
        <f>L26*L27</f>
        <v/>
      </c>
    </row>
    <row r="31">
      <c r="B31" s="5" t="inlineStr">
        <is>
          <t>Terminal Value (Gordon Growth)</t>
        </is>
      </c>
      <c r="C31" s="10">
        <f>M26/($C$5-$C$6)</f>
        <v/>
      </c>
    </row>
    <row r="32">
      <c r="B32" s="5" t="inlineStr">
        <is>
          <t>PV of Terminal Value</t>
        </is>
      </c>
      <c r="C32" s="10">
        <f>C31/((1+$C$5)^10)</f>
        <v/>
      </c>
    </row>
    <row r="34">
      <c r="B34" s="5" t="inlineStr">
        <is>
          <t>ENTERPRISE VALUE (EV)</t>
        </is>
      </c>
      <c r="C34" s="12">
        <f>SUM(C28:L28)+C32</f>
        <v/>
      </c>
    </row>
    <row r="35">
      <c r="B35" s="5" t="inlineStr">
        <is>
          <t>(–) Net Debt</t>
        </is>
      </c>
      <c r="C35" s="9">
        <f>$C$14</f>
        <v/>
      </c>
    </row>
    <row r="36">
      <c r="B36" s="5" t="inlineStr">
        <is>
          <t>EQUITY VALUE</t>
        </is>
      </c>
      <c r="C36" s="13">
        <f>C34-C35</f>
        <v/>
      </c>
    </row>
    <row r="38">
      <c r="B38" s="4" t="inlineStr">
        <is>
          <t>RECOVERY SCENARIOS</t>
        </is>
      </c>
    </row>
    <row r="39">
      <c r="B39" s="5" t="inlineStr">
        <is>
          <t>Bear (–30%)</t>
        </is>
      </c>
      <c r="C39" s="14">
        <f>C36*0.7</f>
        <v/>
      </c>
    </row>
    <row r="40">
      <c r="B40" s="5" t="inlineStr">
        <is>
          <t>Base</t>
        </is>
      </c>
      <c r="C40" s="15">
        <f>C36</f>
        <v/>
      </c>
    </row>
    <row r="41">
      <c r="B41" s="5" t="inlineStr">
        <is>
          <t>Bull (+30%)</t>
        </is>
      </c>
      <c r="C41" s="16">
        <f>C36*1.30</f>
        <v/>
      </c>
    </row>
  </sheetData>
  <mergeCells count="1">
    <mergeCell ref="B2:M2"/>
  </mergeCells>
  <pageMargins left="0.75" right="0.75" top="1" bottom="1" header="0.5" footer="0.5"/>
  <drawing xmlns:r="http://schemas.openxmlformats.org/officeDocument/2006/relationships" r:id="rId1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B2:M4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</cols>
  <sheetData>
    <row r="2">
      <c r="B2" s="3" t="inlineStr">
        <is>
          <t>DCF — Minerven Oro (Minería oro)</t>
        </is>
      </c>
    </row>
    <row r="4">
      <c r="B4" s="4" t="inlineStr">
        <is>
          <t>INPUTS</t>
        </is>
      </c>
    </row>
    <row r="5">
      <c r="B5" s="5" t="inlineStr">
        <is>
          <t>WACC</t>
        </is>
      </c>
      <c r="C5" s="6" t="n">
        <v>0.115</v>
      </c>
    </row>
    <row r="6">
      <c r="B6" s="5" t="inlineStr">
        <is>
          <t>Terminal growth (g)</t>
        </is>
      </c>
      <c r="C6" s="6" t="n">
        <v>0.02</v>
      </c>
    </row>
    <row r="7">
      <c r="B7" s="5" t="inlineStr">
        <is>
          <t>Revenue Y1 (mmUSD)</t>
        </is>
      </c>
      <c r="C7" s="7" t="n">
        <v>300</v>
      </c>
    </row>
    <row r="8">
      <c r="B8" s="5" t="inlineStr">
        <is>
          <t>Revenue CAGR Y1-Y10</t>
        </is>
      </c>
      <c r="C8" s="6" t="n">
        <v>0.12</v>
      </c>
    </row>
    <row r="9">
      <c r="B9" s="5" t="inlineStr">
        <is>
          <t>EBITDA margin</t>
        </is>
      </c>
      <c r="C9" s="6" t="n">
        <v>0.35</v>
      </c>
    </row>
    <row r="10">
      <c r="B10" s="5" t="inlineStr">
        <is>
          <t>Capex (% revenue)</t>
        </is>
      </c>
      <c r="C10" s="6" t="n">
        <v>0.18</v>
      </c>
    </row>
    <row r="11">
      <c r="B11" s="5" t="inlineStr">
        <is>
          <t>Tax rate (Y6+)</t>
        </is>
      </c>
      <c r="C11" s="6" t="n">
        <v>0</v>
      </c>
    </row>
    <row r="12">
      <c r="B12" s="5" t="inlineStr">
        <is>
          <t>Working capital Δ (% revenue)</t>
        </is>
      </c>
      <c r="C12" s="6" t="n">
        <v>0.08</v>
      </c>
    </row>
    <row r="13">
      <c r="B13" s="5" t="inlineStr">
        <is>
          <t>D&amp;A (% revenue)</t>
        </is>
      </c>
      <c r="C13" s="6" t="n">
        <v>0.08</v>
      </c>
    </row>
    <row r="14">
      <c r="B14" s="5" t="inlineStr">
        <is>
          <t>Net debt (mmUSD)</t>
        </is>
      </c>
      <c r="C14" s="7" t="n">
        <v>0</v>
      </c>
    </row>
    <row r="16">
      <c r="B16" s="4" t="inlineStr">
        <is>
          <t>PROJECTION</t>
        </is>
      </c>
    </row>
    <row r="17">
      <c r="B17" s="8" t="inlineStr">
        <is>
          <t>Año</t>
        </is>
      </c>
      <c r="C17" s="3" t="inlineStr">
        <is>
          <t>Y1</t>
        </is>
      </c>
      <c r="D17" s="3" t="inlineStr">
        <is>
          <t>Y2</t>
        </is>
      </c>
      <c r="E17" s="3" t="inlineStr">
        <is>
          <t>Y3</t>
        </is>
      </c>
      <c r="F17" s="3" t="inlineStr">
        <is>
          <t>Y4</t>
        </is>
      </c>
      <c r="G17" s="3" t="inlineStr">
        <is>
          <t>Y5</t>
        </is>
      </c>
      <c r="H17" s="3" t="inlineStr">
        <is>
          <t>Y6</t>
        </is>
      </c>
      <c r="I17" s="3" t="inlineStr">
        <is>
          <t>Y7</t>
        </is>
      </c>
      <c r="J17" s="3" t="inlineStr">
        <is>
          <t>Y8</t>
        </is>
      </c>
      <c r="K17" s="3" t="inlineStr">
        <is>
          <t>Y9</t>
        </is>
      </c>
      <c r="L17" s="3" t="inlineStr">
        <is>
          <t>Y10</t>
        </is>
      </c>
      <c r="M17" s="3" t="inlineStr">
        <is>
          <t>Terminal</t>
        </is>
      </c>
    </row>
    <row r="18">
      <c r="B18" s="5" t="inlineStr">
        <is>
          <t>Revenue (mmUSD)</t>
        </is>
      </c>
      <c r="C18" s="9">
        <f>C7</f>
        <v/>
      </c>
      <c r="D18" s="9">
        <f>C18*(1+$C$8)</f>
        <v/>
      </c>
      <c r="E18" s="9">
        <f>D18*(1+$C$8)</f>
        <v/>
      </c>
      <c r="F18" s="9">
        <f>E18*(1+$C$8)</f>
        <v/>
      </c>
      <c r="G18" s="9">
        <f>F18*(1+$C$8)</f>
        <v/>
      </c>
      <c r="H18" s="9">
        <f>G18*(1+$C$8)</f>
        <v/>
      </c>
      <c r="I18" s="9">
        <f>H18*(1+$C$8)</f>
        <v/>
      </c>
      <c r="J18" s="9">
        <f>I18*(1+$C$8)</f>
        <v/>
      </c>
      <c r="K18" s="9">
        <f>J18*(1+$C$8)</f>
        <v/>
      </c>
      <c r="L18" s="9">
        <f>K18*(1+$C$8)</f>
        <v/>
      </c>
      <c r="M18" s="9">
        <f>L18*(1+$C$6)</f>
        <v/>
      </c>
    </row>
    <row r="19">
      <c r="B19" s="5" t="inlineStr">
        <is>
          <t>EBITDA</t>
        </is>
      </c>
      <c r="C19" s="9">
        <f>C18*$C$9</f>
        <v/>
      </c>
      <c r="D19" s="9">
        <f>D18*$C$9</f>
        <v/>
      </c>
      <c r="E19" s="9">
        <f>E18*$C$9</f>
        <v/>
      </c>
      <c r="F19" s="9">
        <f>F18*$C$9</f>
        <v/>
      </c>
      <c r="G19" s="9">
        <f>G18*$C$9</f>
        <v/>
      </c>
      <c r="H19" s="9">
        <f>H18*$C$9</f>
        <v/>
      </c>
      <c r="I19" s="9">
        <f>I18*$C$9</f>
        <v/>
      </c>
      <c r="J19" s="9">
        <f>J18*$C$9</f>
        <v/>
      </c>
      <c r="K19" s="9">
        <f>K18*$C$9</f>
        <v/>
      </c>
      <c r="L19" s="9">
        <f>L18*$C$9</f>
        <v/>
      </c>
      <c r="M19" s="9">
        <f>M18*$C$9</f>
        <v/>
      </c>
    </row>
    <row r="20">
      <c r="B20" s="5" t="inlineStr">
        <is>
          <t>D&amp;A</t>
        </is>
      </c>
      <c r="C20" s="9">
        <f>C18*$C$13</f>
        <v/>
      </c>
      <c r="D20" s="9">
        <f>D18*$C$13</f>
        <v/>
      </c>
      <c r="E20" s="9">
        <f>E18*$C$13</f>
        <v/>
      </c>
      <c r="F20" s="9">
        <f>F18*$C$13</f>
        <v/>
      </c>
      <c r="G20" s="9">
        <f>G18*$C$13</f>
        <v/>
      </c>
      <c r="H20" s="9">
        <f>H18*$C$13</f>
        <v/>
      </c>
      <c r="I20" s="9">
        <f>I18*$C$13</f>
        <v/>
      </c>
      <c r="J20" s="9">
        <f>J18*$C$13</f>
        <v/>
      </c>
      <c r="K20" s="9">
        <f>K18*$C$13</f>
        <v/>
      </c>
      <c r="L20" s="9">
        <f>L18*$C$13</f>
        <v/>
      </c>
      <c r="M20" s="9">
        <f>M18*$C$13</f>
        <v/>
      </c>
    </row>
    <row r="21">
      <c r="B21" s="5" t="inlineStr">
        <is>
          <t>EBIT</t>
        </is>
      </c>
      <c r="C21" s="9">
        <f>C19-C20</f>
        <v/>
      </c>
      <c r="D21" s="9">
        <f>D19-D20</f>
        <v/>
      </c>
      <c r="E21" s="9">
        <f>E19-E20</f>
        <v/>
      </c>
      <c r="F21" s="9">
        <f>F19-F20</f>
        <v/>
      </c>
      <c r="G21" s="9">
        <f>G19-G20</f>
        <v/>
      </c>
      <c r="H21" s="9">
        <f>H19-H20</f>
        <v/>
      </c>
      <c r="I21" s="9">
        <f>I19-I20</f>
        <v/>
      </c>
      <c r="J21" s="9">
        <f>J19-J20</f>
        <v/>
      </c>
      <c r="K21" s="9">
        <f>K19-K20</f>
        <v/>
      </c>
      <c r="L21" s="9">
        <f>L19-L20</f>
        <v/>
      </c>
      <c r="M21" s="9">
        <f>M19-M20</f>
        <v/>
      </c>
    </row>
    <row r="22">
      <c r="B22" s="5" t="inlineStr">
        <is>
          <t>Tax</t>
        </is>
      </c>
      <c r="C22" s="9">
        <f>C21*0</f>
        <v/>
      </c>
      <c r="D22" s="9">
        <f>D21*0</f>
        <v/>
      </c>
      <c r="E22" s="9">
        <f>E21*0</f>
        <v/>
      </c>
      <c r="F22" s="9">
        <f>F21*0</f>
        <v/>
      </c>
      <c r="G22" s="9">
        <f>G21*0</f>
        <v/>
      </c>
      <c r="H22" s="9">
        <f>H21*$C$11</f>
        <v/>
      </c>
      <c r="I22" s="9">
        <f>I21*$C$11</f>
        <v/>
      </c>
      <c r="J22" s="9">
        <f>J21*$C$11</f>
        <v/>
      </c>
      <c r="K22" s="9">
        <f>K21*$C$11</f>
        <v/>
      </c>
      <c r="L22" s="9">
        <f>L21*$C$11</f>
        <v/>
      </c>
      <c r="M22" s="9">
        <f>M21*$C$11</f>
        <v/>
      </c>
    </row>
    <row r="23">
      <c r="B23" s="5" t="inlineStr">
        <is>
          <t>NOPAT</t>
        </is>
      </c>
      <c r="C23" s="9">
        <f>C21-C22</f>
        <v/>
      </c>
      <c r="D23" s="9">
        <f>D21-D22</f>
        <v/>
      </c>
      <c r="E23" s="9">
        <f>E21-E22</f>
        <v/>
      </c>
      <c r="F23" s="9">
        <f>F21-F22</f>
        <v/>
      </c>
      <c r="G23" s="9">
        <f>G21-G22</f>
        <v/>
      </c>
      <c r="H23" s="9">
        <f>H21-H22</f>
        <v/>
      </c>
      <c r="I23" s="9">
        <f>I21-I22</f>
        <v/>
      </c>
      <c r="J23" s="9">
        <f>J21-J22</f>
        <v/>
      </c>
      <c r="K23" s="9">
        <f>K21-K22</f>
        <v/>
      </c>
      <c r="L23" s="9">
        <f>L21-L22</f>
        <v/>
      </c>
      <c r="M23" s="9">
        <f>M21-M22</f>
        <v/>
      </c>
    </row>
    <row r="24">
      <c r="B24" s="5" t="inlineStr">
        <is>
          <t>Capex</t>
        </is>
      </c>
      <c r="C24" s="9">
        <f>C18*$C$10</f>
        <v/>
      </c>
      <c r="D24" s="9">
        <f>D18*$C$10</f>
        <v/>
      </c>
      <c r="E24" s="9">
        <f>E18*$C$10</f>
        <v/>
      </c>
      <c r="F24" s="9">
        <f>F18*$C$10</f>
        <v/>
      </c>
      <c r="G24" s="9">
        <f>G18*$C$10</f>
        <v/>
      </c>
      <c r="H24" s="9">
        <f>H18*$C$10</f>
        <v/>
      </c>
      <c r="I24" s="9">
        <f>I18*$C$10</f>
        <v/>
      </c>
      <c r="J24" s="9">
        <f>J18*$C$10</f>
        <v/>
      </c>
      <c r="K24" s="9">
        <f>K18*$C$10</f>
        <v/>
      </c>
      <c r="L24" s="9">
        <f>L18*$C$10</f>
        <v/>
      </c>
      <c r="M24" s="9">
        <f>M18*$C$10</f>
        <v/>
      </c>
    </row>
    <row r="25">
      <c r="B25" s="5" t="inlineStr">
        <is>
          <t>ΔWorking Capital</t>
        </is>
      </c>
      <c r="C25" s="9">
        <f>C18*$C$12*0.5</f>
        <v/>
      </c>
      <c r="D25" s="9">
        <f>(D18-C18)*$C$12</f>
        <v/>
      </c>
      <c r="E25" s="9">
        <f>(E18-D18)*$C$12</f>
        <v/>
      </c>
      <c r="F25" s="9">
        <f>(F18-E18)*$C$12</f>
        <v/>
      </c>
      <c r="G25" s="9">
        <f>(G18-F18)*$C$12</f>
        <v/>
      </c>
      <c r="H25" s="9">
        <f>(H18-G18)*$C$12</f>
        <v/>
      </c>
      <c r="I25" s="9">
        <f>(I18-H18)*$C$12</f>
        <v/>
      </c>
      <c r="J25" s="9">
        <f>(J18-I18)*$C$12</f>
        <v/>
      </c>
      <c r="K25" s="9">
        <f>(K18-J18)*$C$12</f>
        <v/>
      </c>
      <c r="L25" s="9">
        <f>(L18-K18)*$C$12</f>
        <v/>
      </c>
      <c r="M25" s="9">
        <f>(M18-L18)*$C$12</f>
        <v/>
      </c>
    </row>
    <row r="26">
      <c r="B26" s="5" t="inlineStr">
        <is>
          <t>FCF</t>
        </is>
      </c>
      <c r="C26" s="10">
        <f>C23+C20-C24-C25</f>
        <v/>
      </c>
      <c r="D26" s="10">
        <f>D23+D20-D24-D25</f>
        <v/>
      </c>
      <c r="E26" s="10">
        <f>E23+E20-E24-E25</f>
        <v/>
      </c>
      <c r="F26" s="10">
        <f>F23+F20-F24-F25</f>
        <v/>
      </c>
      <c r="G26" s="10">
        <f>G23+G20-G24-G25</f>
        <v/>
      </c>
      <c r="H26" s="10">
        <f>H23+H20-H24-H25</f>
        <v/>
      </c>
      <c r="I26" s="10">
        <f>I23+I20-I24-I25</f>
        <v/>
      </c>
      <c r="J26" s="10">
        <f>J23+J20-J24-J25</f>
        <v/>
      </c>
      <c r="K26" s="10">
        <f>K23+K20-K24-K25</f>
        <v/>
      </c>
      <c r="L26" s="10">
        <f>L23+L20-L24-L25</f>
        <v/>
      </c>
      <c r="M26" s="10">
        <f>M23+M20-M24-M25</f>
        <v/>
      </c>
    </row>
    <row r="27">
      <c r="B27" s="5" t="inlineStr">
        <is>
          <t>Discount factor</t>
        </is>
      </c>
      <c r="C27" s="11">
        <f>1/((1+$C$5)^1)</f>
        <v/>
      </c>
      <c r="D27" s="11">
        <f>1/((1+$C$5)^2)</f>
        <v/>
      </c>
      <c r="E27" s="11">
        <f>1/((1+$C$5)^3)</f>
        <v/>
      </c>
      <c r="F27" s="11">
        <f>1/((1+$C$5)^4)</f>
        <v/>
      </c>
      <c r="G27" s="11">
        <f>1/((1+$C$5)^5)</f>
        <v/>
      </c>
      <c r="H27" s="11">
        <f>1/((1+$C$5)^6)</f>
        <v/>
      </c>
      <c r="I27" s="11">
        <f>1/((1+$C$5)^7)</f>
        <v/>
      </c>
      <c r="J27" s="11">
        <f>1/((1+$C$5)^8)</f>
        <v/>
      </c>
      <c r="K27" s="11">
        <f>1/((1+$C$5)^9)</f>
        <v/>
      </c>
      <c r="L27" s="11">
        <f>1/((1+$C$5)^10)</f>
        <v/>
      </c>
    </row>
    <row r="28">
      <c r="B28" s="5" t="inlineStr">
        <is>
          <t>PV of FCF</t>
        </is>
      </c>
      <c r="C28" s="10">
        <f>C26*C27</f>
        <v/>
      </c>
      <c r="D28" s="10">
        <f>D26*D27</f>
        <v/>
      </c>
      <c r="E28" s="10">
        <f>E26*E27</f>
        <v/>
      </c>
      <c r="F28" s="10">
        <f>F26*F27</f>
        <v/>
      </c>
      <c r="G28" s="10">
        <f>G26*G27</f>
        <v/>
      </c>
      <c r="H28" s="10">
        <f>H26*H27</f>
        <v/>
      </c>
      <c r="I28" s="10">
        <f>I26*I27</f>
        <v/>
      </c>
      <c r="J28" s="10">
        <f>J26*J27</f>
        <v/>
      </c>
      <c r="K28" s="10">
        <f>K26*K27</f>
        <v/>
      </c>
      <c r="L28" s="10">
        <f>L26*L27</f>
        <v/>
      </c>
    </row>
    <row r="31">
      <c r="B31" s="5" t="inlineStr">
        <is>
          <t>Terminal Value (Gordon Growth)</t>
        </is>
      </c>
      <c r="C31" s="10">
        <f>M26/($C$5-$C$6)</f>
        <v/>
      </c>
    </row>
    <row r="32">
      <c r="B32" s="5" t="inlineStr">
        <is>
          <t>PV of Terminal Value</t>
        </is>
      </c>
      <c r="C32" s="10">
        <f>C31/((1+$C$5)^10)</f>
        <v/>
      </c>
    </row>
    <row r="34">
      <c r="B34" s="5" t="inlineStr">
        <is>
          <t>ENTERPRISE VALUE (EV)</t>
        </is>
      </c>
      <c r="C34" s="12">
        <f>SUM(C28:L28)+C32</f>
        <v/>
      </c>
    </row>
    <row r="35">
      <c r="B35" s="5" t="inlineStr">
        <is>
          <t>(–) Net Debt</t>
        </is>
      </c>
      <c r="C35" s="9">
        <f>$C$14</f>
        <v/>
      </c>
    </row>
    <row r="36">
      <c r="B36" s="5" t="inlineStr">
        <is>
          <t>EQUITY VALUE</t>
        </is>
      </c>
      <c r="C36" s="13">
        <f>C34-C35</f>
        <v/>
      </c>
    </row>
    <row r="38">
      <c r="B38" s="4" t="inlineStr">
        <is>
          <t>RECOVERY SCENARIOS</t>
        </is>
      </c>
    </row>
    <row r="39">
      <c r="B39" s="5" t="inlineStr">
        <is>
          <t>Bear (–30%)</t>
        </is>
      </c>
      <c r="C39" s="14">
        <f>C36*0.7</f>
        <v/>
      </c>
    </row>
    <row r="40">
      <c r="B40" s="5" t="inlineStr">
        <is>
          <t>Base</t>
        </is>
      </c>
      <c r="C40" s="15">
        <f>C36</f>
        <v/>
      </c>
    </row>
    <row r="41">
      <c r="B41" s="5" t="inlineStr">
        <is>
          <t>Bull (+30%)</t>
        </is>
      </c>
      <c r="C41" s="16">
        <f>C36*1.30</f>
        <v/>
      </c>
    </row>
  </sheetData>
  <mergeCells count="1">
    <mergeCell ref="B2:M2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M4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</cols>
  <sheetData>
    <row r="2">
      <c r="B2" s="3" t="inlineStr">
        <is>
          <t>DCF — Sidor (Acero)</t>
        </is>
      </c>
    </row>
    <row r="4">
      <c r="B4" s="4" t="inlineStr">
        <is>
          <t>INPUTS</t>
        </is>
      </c>
    </row>
    <row r="5">
      <c r="B5" s="5" t="inlineStr">
        <is>
          <t>WACC</t>
        </is>
      </c>
      <c r="C5" s="6" t="n">
        <v>0.115</v>
      </c>
    </row>
    <row r="6">
      <c r="B6" s="5" t="inlineStr">
        <is>
          <t>Terminal growth (g)</t>
        </is>
      </c>
      <c r="C6" s="6" t="n">
        <v>0.025</v>
      </c>
    </row>
    <row r="7">
      <c r="B7" s="5" t="inlineStr">
        <is>
          <t>Revenue Y1 (mmUSD)</t>
        </is>
      </c>
      <c r="C7" s="7" t="n">
        <v>200</v>
      </c>
    </row>
    <row r="8">
      <c r="B8" s="5" t="inlineStr">
        <is>
          <t>Revenue CAGR Y1-Y10</t>
        </is>
      </c>
      <c r="C8" s="6" t="n">
        <v>0.12</v>
      </c>
    </row>
    <row r="9">
      <c r="B9" s="5" t="inlineStr">
        <is>
          <t>EBITDA margin</t>
        </is>
      </c>
      <c r="C9" s="6" t="n">
        <v>0.18</v>
      </c>
    </row>
    <row r="10">
      <c r="B10" s="5" t="inlineStr">
        <is>
          <t>Capex (% revenue)</t>
        </is>
      </c>
      <c r="C10" s="6" t="n">
        <v>0.15</v>
      </c>
    </row>
    <row r="11">
      <c r="B11" s="5" t="inlineStr">
        <is>
          <t>Tax rate (Y6+)</t>
        </is>
      </c>
      <c r="C11" s="6" t="n">
        <v>0</v>
      </c>
    </row>
    <row r="12">
      <c r="B12" s="5" t="inlineStr">
        <is>
          <t>Working capital Δ (% revenue)</t>
        </is>
      </c>
      <c r="C12" s="6" t="n">
        <v>0.1</v>
      </c>
    </row>
    <row r="13">
      <c r="B13" s="5" t="inlineStr">
        <is>
          <t>D&amp;A (% revenue)</t>
        </is>
      </c>
      <c r="C13" s="6" t="n">
        <v>0.08</v>
      </c>
    </row>
    <row r="14">
      <c r="B14" s="5" t="inlineStr">
        <is>
          <t>Net debt (mmUSD)</t>
        </is>
      </c>
      <c r="C14" s="7" t="n">
        <v>0</v>
      </c>
    </row>
    <row r="16">
      <c r="B16" s="4" t="inlineStr">
        <is>
          <t>PROJECTION</t>
        </is>
      </c>
    </row>
    <row r="17">
      <c r="B17" s="8" t="inlineStr">
        <is>
          <t>Año</t>
        </is>
      </c>
      <c r="C17" s="3" t="inlineStr">
        <is>
          <t>Y1</t>
        </is>
      </c>
      <c r="D17" s="3" t="inlineStr">
        <is>
          <t>Y2</t>
        </is>
      </c>
      <c r="E17" s="3" t="inlineStr">
        <is>
          <t>Y3</t>
        </is>
      </c>
      <c r="F17" s="3" t="inlineStr">
        <is>
          <t>Y4</t>
        </is>
      </c>
      <c r="G17" s="3" t="inlineStr">
        <is>
          <t>Y5</t>
        </is>
      </c>
      <c r="H17" s="3" t="inlineStr">
        <is>
          <t>Y6</t>
        </is>
      </c>
      <c r="I17" s="3" t="inlineStr">
        <is>
          <t>Y7</t>
        </is>
      </c>
      <c r="J17" s="3" t="inlineStr">
        <is>
          <t>Y8</t>
        </is>
      </c>
      <c r="K17" s="3" t="inlineStr">
        <is>
          <t>Y9</t>
        </is>
      </c>
      <c r="L17" s="3" t="inlineStr">
        <is>
          <t>Y10</t>
        </is>
      </c>
      <c r="M17" s="3" t="inlineStr">
        <is>
          <t>Terminal</t>
        </is>
      </c>
    </row>
    <row r="18">
      <c r="B18" s="5" t="inlineStr">
        <is>
          <t>Revenue (mmUSD)</t>
        </is>
      </c>
      <c r="C18" s="9">
        <f>C7</f>
        <v/>
      </c>
      <c r="D18" s="9">
        <f>C18*(1+$C$8)</f>
        <v/>
      </c>
      <c r="E18" s="9">
        <f>D18*(1+$C$8)</f>
        <v/>
      </c>
      <c r="F18" s="9">
        <f>E18*(1+$C$8)</f>
        <v/>
      </c>
      <c r="G18" s="9">
        <f>F18*(1+$C$8)</f>
        <v/>
      </c>
      <c r="H18" s="9">
        <f>G18*(1+$C$8)</f>
        <v/>
      </c>
      <c r="I18" s="9">
        <f>H18*(1+$C$8)</f>
        <v/>
      </c>
      <c r="J18" s="9">
        <f>I18*(1+$C$8)</f>
        <v/>
      </c>
      <c r="K18" s="9">
        <f>J18*(1+$C$8)</f>
        <v/>
      </c>
      <c r="L18" s="9">
        <f>K18*(1+$C$8)</f>
        <v/>
      </c>
      <c r="M18" s="9">
        <f>L18*(1+$C$6)</f>
        <v/>
      </c>
    </row>
    <row r="19">
      <c r="B19" s="5" t="inlineStr">
        <is>
          <t>EBITDA</t>
        </is>
      </c>
      <c r="C19" s="9">
        <f>C18*$C$9</f>
        <v/>
      </c>
      <c r="D19" s="9">
        <f>D18*$C$9</f>
        <v/>
      </c>
      <c r="E19" s="9">
        <f>E18*$C$9</f>
        <v/>
      </c>
      <c r="F19" s="9">
        <f>F18*$C$9</f>
        <v/>
      </c>
      <c r="G19" s="9">
        <f>G18*$C$9</f>
        <v/>
      </c>
      <c r="H19" s="9">
        <f>H18*$C$9</f>
        <v/>
      </c>
      <c r="I19" s="9">
        <f>I18*$C$9</f>
        <v/>
      </c>
      <c r="J19" s="9">
        <f>J18*$C$9</f>
        <v/>
      </c>
      <c r="K19" s="9">
        <f>K18*$C$9</f>
        <v/>
      </c>
      <c r="L19" s="9">
        <f>L18*$C$9</f>
        <v/>
      </c>
      <c r="M19" s="9">
        <f>M18*$C$9</f>
        <v/>
      </c>
    </row>
    <row r="20">
      <c r="B20" s="5" t="inlineStr">
        <is>
          <t>D&amp;A</t>
        </is>
      </c>
      <c r="C20" s="9">
        <f>C18*$C$13</f>
        <v/>
      </c>
      <c r="D20" s="9">
        <f>D18*$C$13</f>
        <v/>
      </c>
      <c r="E20" s="9">
        <f>E18*$C$13</f>
        <v/>
      </c>
      <c r="F20" s="9">
        <f>F18*$C$13</f>
        <v/>
      </c>
      <c r="G20" s="9">
        <f>G18*$C$13</f>
        <v/>
      </c>
      <c r="H20" s="9">
        <f>H18*$C$13</f>
        <v/>
      </c>
      <c r="I20" s="9">
        <f>I18*$C$13</f>
        <v/>
      </c>
      <c r="J20" s="9">
        <f>J18*$C$13</f>
        <v/>
      </c>
      <c r="K20" s="9">
        <f>K18*$C$13</f>
        <v/>
      </c>
      <c r="L20" s="9">
        <f>L18*$C$13</f>
        <v/>
      </c>
      <c r="M20" s="9">
        <f>M18*$C$13</f>
        <v/>
      </c>
    </row>
    <row r="21">
      <c r="B21" s="5" t="inlineStr">
        <is>
          <t>EBIT</t>
        </is>
      </c>
      <c r="C21" s="9">
        <f>C19-C20</f>
        <v/>
      </c>
      <c r="D21" s="9">
        <f>D19-D20</f>
        <v/>
      </c>
      <c r="E21" s="9">
        <f>E19-E20</f>
        <v/>
      </c>
      <c r="F21" s="9">
        <f>F19-F20</f>
        <v/>
      </c>
      <c r="G21" s="9">
        <f>G19-G20</f>
        <v/>
      </c>
      <c r="H21" s="9">
        <f>H19-H20</f>
        <v/>
      </c>
      <c r="I21" s="9">
        <f>I19-I20</f>
        <v/>
      </c>
      <c r="J21" s="9">
        <f>J19-J20</f>
        <v/>
      </c>
      <c r="K21" s="9">
        <f>K19-K20</f>
        <v/>
      </c>
      <c r="L21" s="9">
        <f>L19-L20</f>
        <v/>
      </c>
      <c r="M21" s="9">
        <f>M19-M20</f>
        <v/>
      </c>
    </row>
    <row r="22">
      <c r="B22" s="5" t="inlineStr">
        <is>
          <t>Tax</t>
        </is>
      </c>
      <c r="C22" s="9">
        <f>C21*0</f>
        <v/>
      </c>
      <c r="D22" s="9">
        <f>D21*0</f>
        <v/>
      </c>
      <c r="E22" s="9">
        <f>E21*0</f>
        <v/>
      </c>
      <c r="F22" s="9">
        <f>F21*0</f>
        <v/>
      </c>
      <c r="G22" s="9">
        <f>G21*0</f>
        <v/>
      </c>
      <c r="H22" s="9">
        <f>H21*$C$11</f>
        <v/>
      </c>
      <c r="I22" s="9">
        <f>I21*$C$11</f>
        <v/>
      </c>
      <c r="J22" s="9">
        <f>J21*$C$11</f>
        <v/>
      </c>
      <c r="K22" s="9">
        <f>K21*$C$11</f>
        <v/>
      </c>
      <c r="L22" s="9">
        <f>L21*$C$11</f>
        <v/>
      </c>
      <c r="M22" s="9">
        <f>M21*$C$11</f>
        <v/>
      </c>
    </row>
    <row r="23">
      <c r="B23" s="5" t="inlineStr">
        <is>
          <t>NOPAT</t>
        </is>
      </c>
      <c r="C23" s="9">
        <f>C21-C22</f>
        <v/>
      </c>
      <c r="D23" s="9">
        <f>D21-D22</f>
        <v/>
      </c>
      <c r="E23" s="9">
        <f>E21-E22</f>
        <v/>
      </c>
      <c r="F23" s="9">
        <f>F21-F22</f>
        <v/>
      </c>
      <c r="G23" s="9">
        <f>G21-G22</f>
        <v/>
      </c>
      <c r="H23" s="9">
        <f>H21-H22</f>
        <v/>
      </c>
      <c r="I23" s="9">
        <f>I21-I22</f>
        <v/>
      </c>
      <c r="J23" s="9">
        <f>J21-J22</f>
        <v/>
      </c>
      <c r="K23" s="9">
        <f>K21-K22</f>
        <v/>
      </c>
      <c r="L23" s="9">
        <f>L21-L22</f>
        <v/>
      </c>
      <c r="M23" s="9">
        <f>M21-M22</f>
        <v/>
      </c>
    </row>
    <row r="24">
      <c r="B24" s="5" t="inlineStr">
        <is>
          <t>Capex</t>
        </is>
      </c>
      <c r="C24" s="9">
        <f>C18*$C$10</f>
        <v/>
      </c>
      <c r="D24" s="9">
        <f>D18*$C$10</f>
        <v/>
      </c>
      <c r="E24" s="9">
        <f>E18*$C$10</f>
        <v/>
      </c>
      <c r="F24" s="9">
        <f>F18*$C$10</f>
        <v/>
      </c>
      <c r="G24" s="9">
        <f>G18*$C$10</f>
        <v/>
      </c>
      <c r="H24" s="9">
        <f>H18*$C$10</f>
        <v/>
      </c>
      <c r="I24" s="9">
        <f>I18*$C$10</f>
        <v/>
      </c>
      <c r="J24" s="9">
        <f>J18*$C$10</f>
        <v/>
      </c>
      <c r="K24" s="9">
        <f>K18*$C$10</f>
        <v/>
      </c>
      <c r="L24" s="9">
        <f>L18*$C$10</f>
        <v/>
      </c>
      <c r="M24" s="9">
        <f>M18*$C$10</f>
        <v/>
      </c>
    </row>
    <row r="25">
      <c r="B25" s="5" t="inlineStr">
        <is>
          <t>ΔWorking Capital</t>
        </is>
      </c>
      <c r="C25" s="9">
        <f>C18*$C$12*0.5</f>
        <v/>
      </c>
      <c r="D25" s="9">
        <f>(D18-C18)*$C$12</f>
        <v/>
      </c>
      <c r="E25" s="9">
        <f>(E18-D18)*$C$12</f>
        <v/>
      </c>
      <c r="F25" s="9">
        <f>(F18-E18)*$C$12</f>
        <v/>
      </c>
      <c r="G25" s="9">
        <f>(G18-F18)*$C$12</f>
        <v/>
      </c>
      <c r="H25" s="9">
        <f>(H18-G18)*$C$12</f>
        <v/>
      </c>
      <c r="I25" s="9">
        <f>(I18-H18)*$C$12</f>
        <v/>
      </c>
      <c r="J25" s="9">
        <f>(J18-I18)*$C$12</f>
        <v/>
      </c>
      <c r="K25" s="9">
        <f>(K18-J18)*$C$12</f>
        <v/>
      </c>
      <c r="L25" s="9">
        <f>(L18-K18)*$C$12</f>
        <v/>
      </c>
      <c r="M25" s="9">
        <f>(M18-L18)*$C$12</f>
        <v/>
      </c>
    </row>
    <row r="26">
      <c r="B26" s="5" t="inlineStr">
        <is>
          <t>FCF</t>
        </is>
      </c>
      <c r="C26" s="10">
        <f>C23+C20-C24-C25</f>
        <v/>
      </c>
      <c r="D26" s="10">
        <f>D23+D20-D24-D25</f>
        <v/>
      </c>
      <c r="E26" s="10">
        <f>E23+E20-E24-E25</f>
        <v/>
      </c>
      <c r="F26" s="10">
        <f>F23+F20-F24-F25</f>
        <v/>
      </c>
      <c r="G26" s="10">
        <f>G23+G20-G24-G25</f>
        <v/>
      </c>
      <c r="H26" s="10">
        <f>H23+H20-H24-H25</f>
        <v/>
      </c>
      <c r="I26" s="10">
        <f>I23+I20-I24-I25</f>
        <v/>
      </c>
      <c r="J26" s="10">
        <f>J23+J20-J24-J25</f>
        <v/>
      </c>
      <c r="K26" s="10">
        <f>K23+K20-K24-K25</f>
        <v/>
      </c>
      <c r="L26" s="10">
        <f>L23+L20-L24-L25</f>
        <v/>
      </c>
      <c r="M26" s="10">
        <f>M23+M20-M24-M25</f>
        <v/>
      </c>
    </row>
    <row r="27">
      <c r="B27" s="5" t="inlineStr">
        <is>
          <t>Discount factor</t>
        </is>
      </c>
      <c r="C27" s="11">
        <f>1/((1+$C$5)^1)</f>
        <v/>
      </c>
      <c r="D27" s="11">
        <f>1/((1+$C$5)^2)</f>
        <v/>
      </c>
      <c r="E27" s="11">
        <f>1/((1+$C$5)^3)</f>
        <v/>
      </c>
      <c r="F27" s="11">
        <f>1/((1+$C$5)^4)</f>
        <v/>
      </c>
      <c r="G27" s="11">
        <f>1/((1+$C$5)^5)</f>
        <v/>
      </c>
      <c r="H27" s="11">
        <f>1/((1+$C$5)^6)</f>
        <v/>
      </c>
      <c r="I27" s="11">
        <f>1/((1+$C$5)^7)</f>
        <v/>
      </c>
      <c r="J27" s="11">
        <f>1/((1+$C$5)^8)</f>
        <v/>
      </c>
      <c r="K27" s="11">
        <f>1/((1+$C$5)^9)</f>
        <v/>
      </c>
      <c r="L27" s="11">
        <f>1/((1+$C$5)^10)</f>
        <v/>
      </c>
    </row>
    <row r="28">
      <c r="B28" s="5" t="inlineStr">
        <is>
          <t>PV of FCF</t>
        </is>
      </c>
      <c r="C28" s="10">
        <f>C26*C27</f>
        <v/>
      </c>
      <c r="D28" s="10">
        <f>D26*D27</f>
        <v/>
      </c>
      <c r="E28" s="10">
        <f>E26*E27</f>
        <v/>
      </c>
      <c r="F28" s="10">
        <f>F26*F27</f>
        <v/>
      </c>
      <c r="G28" s="10">
        <f>G26*G27</f>
        <v/>
      </c>
      <c r="H28" s="10">
        <f>H26*H27</f>
        <v/>
      </c>
      <c r="I28" s="10">
        <f>I26*I27</f>
        <v/>
      </c>
      <c r="J28" s="10">
        <f>J26*J27</f>
        <v/>
      </c>
      <c r="K28" s="10">
        <f>K26*K27</f>
        <v/>
      </c>
      <c r="L28" s="10">
        <f>L26*L27</f>
        <v/>
      </c>
    </row>
    <row r="31">
      <c r="B31" s="5" t="inlineStr">
        <is>
          <t>Terminal Value (Gordon Growth)</t>
        </is>
      </c>
      <c r="C31" s="10">
        <f>M26/($C$5-$C$6)</f>
        <v/>
      </c>
    </row>
    <row r="32">
      <c r="B32" s="5" t="inlineStr">
        <is>
          <t>PV of Terminal Value</t>
        </is>
      </c>
      <c r="C32" s="10">
        <f>C31/((1+$C$5)^10)</f>
        <v/>
      </c>
    </row>
    <row r="34">
      <c r="B34" s="5" t="inlineStr">
        <is>
          <t>ENTERPRISE VALUE (EV)</t>
        </is>
      </c>
      <c r="C34" s="12">
        <f>SUM(C28:L28)+C32</f>
        <v/>
      </c>
    </row>
    <row r="35">
      <c r="B35" s="5" t="inlineStr">
        <is>
          <t>(–) Net Debt</t>
        </is>
      </c>
      <c r="C35" s="9">
        <f>$C$14</f>
        <v/>
      </c>
    </row>
    <row r="36">
      <c r="B36" s="5" t="inlineStr">
        <is>
          <t>EQUITY VALUE</t>
        </is>
      </c>
      <c r="C36" s="13">
        <f>C34-C35</f>
        <v/>
      </c>
    </row>
    <row r="38">
      <c r="B38" s="4" t="inlineStr">
        <is>
          <t>RECOVERY SCENARIOS</t>
        </is>
      </c>
    </row>
    <row r="39">
      <c r="B39" s="5" t="inlineStr">
        <is>
          <t>Bear (–30%)</t>
        </is>
      </c>
      <c r="C39" s="14">
        <f>C36*0.7</f>
        <v/>
      </c>
    </row>
    <row r="40">
      <c r="B40" s="5" t="inlineStr">
        <is>
          <t>Base</t>
        </is>
      </c>
      <c r="C40" s="15">
        <f>C36</f>
        <v/>
      </c>
    </row>
    <row r="41">
      <c r="B41" s="5" t="inlineStr">
        <is>
          <t>Bull (+30%)</t>
        </is>
      </c>
      <c r="C41" s="16">
        <f>C36*1.30</f>
        <v/>
      </c>
    </row>
  </sheetData>
  <mergeCells count="1">
    <mergeCell ref="B2:M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M4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</cols>
  <sheetData>
    <row r="2">
      <c r="B2" s="3" t="inlineStr">
        <is>
          <t>DCF — Venalum (Aluminio)</t>
        </is>
      </c>
    </row>
    <row r="4">
      <c r="B4" s="4" t="inlineStr">
        <is>
          <t>INPUTS</t>
        </is>
      </c>
    </row>
    <row r="5">
      <c r="B5" s="5" t="inlineStr">
        <is>
          <t>WACC</t>
        </is>
      </c>
      <c r="C5" s="6" t="n">
        <v>0.11</v>
      </c>
    </row>
    <row r="6">
      <c r="B6" s="5" t="inlineStr">
        <is>
          <t>Terminal growth (g)</t>
        </is>
      </c>
      <c r="C6" s="6" t="n">
        <v>0.025</v>
      </c>
    </row>
    <row r="7">
      <c r="B7" s="5" t="inlineStr">
        <is>
          <t>Revenue Y1 (mmUSD)</t>
        </is>
      </c>
      <c r="C7" s="7" t="n">
        <v>200</v>
      </c>
    </row>
    <row r="8">
      <c r="B8" s="5" t="inlineStr">
        <is>
          <t>Revenue CAGR Y1-Y10</t>
        </is>
      </c>
      <c r="C8" s="6" t="n">
        <v>0.12</v>
      </c>
    </row>
    <row r="9">
      <c r="B9" s="5" t="inlineStr">
        <is>
          <t>EBITDA margin</t>
        </is>
      </c>
      <c r="C9" s="6" t="n">
        <v>0.2</v>
      </c>
    </row>
    <row r="10">
      <c r="B10" s="5" t="inlineStr">
        <is>
          <t>Capex (% revenue)</t>
        </is>
      </c>
      <c r="C10" s="6" t="n">
        <v>0.15</v>
      </c>
    </row>
    <row r="11">
      <c r="B11" s="5" t="inlineStr">
        <is>
          <t>Tax rate (Y6+)</t>
        </is>
      </c>
      <c r="C11" s="6" t="n">
        <v>0</v>
      </c>
    </row>
    <row r="12">
      <c r="B12" s="5" t="inlineStr">
        <is>
          <t>Working capital Δ (% revenue)</t>
        </is>
      </c>
      <c r="C12" s="6" t="n">
        <v>0.1</v>
      </c>
    </row>
    <row r="13">
      <c r="B13" s="5" t="inlineStr">
        <is>
          <t>D&amp;A (% revenue)</t>
        </is>
      </c>
      <c r="C13" s="6" t="n">
        <v>0.08</v>
      </c>
    </row>
    <row r="14">
      <c r="B14" s="5" t="inlineStr">
        <is>
          <t>Net debt (mmUSD)</t>
        </is>
      </c>
      <c r="C14" s="7" t="n">
        <v>0</v>
      </c>
    </row>
    <row r="16">
      <c r="B16" s="4" t="inlineStr">
        <is>
          <t>PROJECTION</t>
        </is>
      </c>
    </row>
    <row r="17">
      <c r="B17" s="8" t="inlineStr">
        <is>
          <t>Año</t>
        </is>
      </c>
      <c r="C17" s="3" t="inlineStr">
        <is>
          <t>Y1</t>
        </is>
      </c>
      <c r="D17" s="3" t="inlineStr">
        <is>
          <t>Y2</t>
        </is>
      </c>
      <c r="E17" s="3" t="inlineStr">
        <is>
          <t>Y3</t>
        </is>
      </c>
      <c r="F17" s="3" t="inlineStr">
        <is>
          <t>Y4</t>
        </is>
      </c>
      <c r="G17" s="3" t="inlineStr">
        <is>
          <t>Y5</t>
        </is>
      </c>
      <c r="H17" s="3" t="inlineStr">
        <is>
          <t>Y6</t>
        </is>
      </c>
      <c r="I17" s="3" t="inlineStr">
        <is>
          <t>Y7</t>
        </is>
      </c>
      <c r="J17" s="3" t="inlineStr">
        <is>
          <t>Y8</t>
        </is>
      </c>
      <c r="K17" s="3" t="inlineStr">
        <is>
          <t>Y9</t>
        </is>
      </c>
      <c r="L17" s="3" t="inlineStr">
        <is>
          <t>Y10</t>
        </is>
      </c>
      <c r="M17" s="3" t="inlineStr">
        <is>
          <t>Terminal</t>
        </is>
      </c>
    </row>
    <row r="18">
      <c r="B18" s="5" t="inlineStr">
        <is>
          <t>Revenue (mmUSD)</t>
        </is>
      </c>
      <c r="C18" s="9">
        <f>C7</f>
        <v/>
      </c>
      <c r="D18" s="9">
        <f>C18*(1+$C$8)</f>
        <v/>
      </c>
      <c r="E18" s="9">
        <f>D18*(1+$C$8)</f>
        <v/>
      </c>
      <c r="F18" s="9">
        <f>E18*(1+$C$8)</f>
        <v/>
      </c>
      <c r="G18" s="9">
        <f>F18*(1+$C$8)</f>
        <v/>
      </c>
      <c r="H18" s="9">
        <f>G18*(1+$C$8)</f>
        <v/>
      </c>
      <c r="I18" s="9">
        <f>H18*(1+$C$8)</f>
        <v/>
      </c>
      <c r="J18" s="9">
        <f>I18*(1+$C$8)</f>
        <v/>
      </c>
      <c r="K18" s="9">
        <f>J18*(1+$C$8)</f>
        <v/>
      </c>
      <c r="L18" s="9">
        <f>K18*(1+$C$8)</f>
        <v/>
      </c>
      <c r="M18" s="9">
        <f>L18*(1+$C$6)</f>
        <v/>
      </c>
    </row>
    <row r="19">
      <c r="B19" s="5" t="inlineStr">
        <is>
          <t>EBITDA</t>
        </is>
      </c>
      <c r="C19" s="9">
        <f>C18*$C$9</f>
        <v/>
      </c>
      <c r="D19" s="9">
        <f>D18*$C$9</f>
        <v/>
      </c>
      <c r="E19" s="9">
        <f>E18*$C$9</f>
        <v/>
      </c>
      <c r="F19" s="9">
        <f>F18*$C$9</f>
        <v/>
      </c>
      <c r="G19" s="9">
        <f>G18*$C$9</f>
        <v/>
      </c>
      <c r="H19" s="9">
        <f>H18*$C$9</f>
        <v/>
      </c>
      <c r="I19" s="9">
        <f>I18*$C$9</f>
        <v/>
      </c>
      <c r="J19" s="9">
        <f>J18*$C$9</f>
        <v/>
      </c>
      <c r="K19" s="9">
        <f>K18*$C$9</f>
        <v/>
      </c>
      <c r="L19" s="9">
        <f>L18*$C$9</f>
        <v/>
      </c>
      <c r="M19" s="9">
        <f>M18*$C$9</f>
        <v/>
      </c>
    </row>
    <row r="20">
      <c r="B20" s="5" t="inlineStr">
        <is>
          <t>D&amp;A</t>
        </is>
      </c>
      <c r="C20" s="9">
        <f>C18*$C$13</f>
        <v/>
      </c>
      <c r="D20" s="9">
        <f>D18*$C$13</f>
        <v/>
      </c>
      <c r="E20" s="9">
        <f>E18*$C$13</f>
        <v/>
      </c>
      <c r="F20" s="9">
        <f>F18*$C$13</f>
        <v/>
      </c>
      <c r="G20" s="9">
        <f>G18*$C$13</f>
        <v/>
      </c>
      <c r="H20" s="9">
        <f>H18*$C$13</f>
        <v/>
      </c>
      <c r="I20" s="9">
        <f>I18*$C$13</f>
        <v/>
      </c>
      <c r="J20" s="9">
        <f>J18*$C$13</f>
        <v/>
      </c>
      <c r="K20" s="9">
        <f>K18*$C$13</f>
        <v/>
      </c>
      <c r="L20" s="9">
        <f>L18*$C$13</f>
        <v/>
      </c>
      <c r="M20" s="9">
        <f>M18*$C$13</f>
        <v/>
      </c>
    </row>
    <row r="21">
      <c r="B21" s="5" t="inlineStr">
        <is>
          <t>EBIT</t>
        </is>
      </c>
      <c r="C21" s="9">
        <f>C19-C20</f>
        <v/>
      </c>
      <c r="D21" s="9">
        <f>D19-D20</f>
        <v/>
      </c>
      <c r="E21" s="9">
        <f>E19-E20</f>
        <v/>
      </c>
      <c r="F21" s="9">
        <f>F19-F20</f>
        <v/>
      </c>
      <c r="G21" s="9">
        <f>G19-G20</f>
        <v/>
      </c>
      <c r="H21" s="9">
        <f>H19-H20</f>
        <v/>
      </c>
      <c r="I21" s="9">
        <f>I19-I20</f>
        <v/>
      </c>
      <c r="J21" s="9">
        <f>J19-J20</f>
        <v/>
      </c>
      <c r="K21" s="9">
        <f>K19-K20</f>
        <v/>
      </c>
      <c r="L21" s="9">
        <f>L19-L20</f>
        <v/>
      </c>
      <c r="M21" s="9">
        <f>M19-M20</f>
        <v/>
      </c>
    </row>
    <row r="22">
      <c r="B22" s="5" t="inlineStr">
        <is>
          <t>Tax</t>
        </is>
      </c>
      <c r="C22" s="9">
        <f>C21*0</f>
        <v/>
      </c>
      <c r="D22" s="9">
        <f>D21*0</f>
        <v/>
      </c>
      <c r="E22" s="9">
        <f>E21*0</f>
        <v/>
      </c>
      <c r="F22" s="9">
        <f>F21*0</f>
        <v/>
      </c>
      <c r="G22" s="9">
        <f>G21*0</f>
        <v/>
      </c>
      <c r="H22" s="9">
        <f>H21*$C$11</f>
        <v/>
      </c>
      <c r="I22" s="9">
        <f>I21*$C$11</f>
        <v/>
      </c>
      <c r="J22" s="9">
        <f>J21*$C$11</f>
        <v/>
      </c>
      <c r="K22" s="9">
        <f>K21*$C$11</f>
        <v/>
      </c>
      <c r="L22" s="9">
        <f>L21*$C$11</f>
        <v/>
      </c>
      <c r="M22" s="9">
        <f>M21*$C$11</f>
        <v/>
      </c>
    </row>
    <row r="23">
      <c r="B23" s="5" t="inlineStr">
        <is>
          <t>NOPAT</t>
        </is>
      </c>
      <c r="C23" s="9">
        <f>C21-C22</f>
        <v/>
      </c>
      <c r="D23" s="9">
        <f>D21-D22</f>
        <v/>
      </c>
      <c r="E23" s="9">
        <f>E21-E22</f>
        <v/>
      </c>
      <c r="F23" s="9">
        <f>F21-F22</f>
        <v/>
      </c>
      <c r="G23" s="9">
        <f>G21-G22</f>
        <v/>
      </c>
      <c r="H23" s="9">
        <f>H21-H22</f>
        <v/>
      </c>
      <c r="I23" s="9">
        <f>I21-I22</f>
        <v/>
      </c>
      <c r="J23" s="9">
        <f>J21-J22</f>
        <v/>
      </c>
      <c r="K23" s="9">
        <f>K21-K22</f>
        <v/>
      </c>
      <c r="L23" s="9">
        <f>L21-L22</f>
        <v/>
      </c>
      <c r="M23" s="9">
        <f>M21-M22</f>
        <v/>
      </c>
    </row>
    <row r="24">
      <c r="B24" s="5" t="inlineStr">
        <is>
          <t>Capex</t>
        </is>
      </c>
      <c r="C24" s="9">
        <f>C18*$C$10</f>
        <v/>
      </c>
      <c r="D24" s="9">
        <f>D18*$C$10</f>
        <v/>
      </c>
      <c r="E24" s="9">
        <f>E18*$C$10</f>
        <v/>
      </c>
      <c r="F24" s="9">
        <f>F18*$C$10</f>
        <v/>
      </c>
      <c r="G24" s="9">
        <f>G18*$C$10</f>
        <v/>
      </c>
      <c r="H24" s="9">
        <f>H18*$C$10</f>
        <v/>
      </c>
      <c r="I24" s="9">
        <f>I18*$C$10</f>
        <v/>
      </c>
      <c r="J24" s="9">
        <f>J18*$C$10</f>
        <v/>
      </c>
      <c r="K24" s="9">
        <f>K18*$C$10</f>
        <v/>
      </c>
      <c r="L24" s="9">
        <f>L18*$C$10</f>
        <v/>
      </c>
      <c r="M24" s="9">
        <f>M18*$C$10</f>
        <v/>
      </c>
    </row>
    <row r="25">
      <c r="B25" s="5" t="inlineStr">
        <is>
          <t>ΔWorking Capital</t>
        </is>
      </c>
      <c r="C25" s="9">
        <f>C18*$C$12*0.5</f>
        <v/>
      </c>
      <c r="D25" s="9">
        <f>(D18-C18)*$C$12</f>
        <v/>
      </c>
      <c r="E25" s="9">
        <f>(E18-D18)*$C$12</f>
        <v/>
      </c>
      <c r="F25" s="9">
        <f>(F18-E18)*$C$12</f>
        <v/>
      </c>
      <c r="G25" s="9">
        <f>(G18-F18)*$C$12</f>
        <v/>
      </c>
      <c r="H25" s="9">
        <f>(H18-G18)*$C$12</f>
        <v/>
      </c>
      <c r="I25" s="9">
        <f>(I18-H18)*$C$12</f>
        <v/>
      </c>
      <c r="J25" s="9">
        <f>(J18-I18)*$C$12</f>
        <v/>
      </c>
      <c r="K25" s="9">
        <f>(K18-J18)*$C$12</f>
        <v/>
      </c>
      <c r="L25" s="9">
        <f>(L18-K18)*$C$12</f>
        <v/>
      </c>
      <c r="M25" s="9">
        <f>(M18-L18)*$C$12</f>
        <v/>
      </c>
    </row>
    <row r="26">
      <c r="B26" s="5" t="inlineStr">
        <is>
          <t>FCF</t>
        </is>
      </c>
      <c r="C26" s="10">
        <f>C23+C20-C24-C25</f>
        <v/>
      </c>
      <c r="D26" s="10">
        <f>D23+D20-D24-D25</f>
        <v/>
      </c>
      <c r="E26" s="10">
        <f>E23+E20-E24-E25</f>
        <v/>
      </c>
      <c r="F26" s="10">
        <f>F23+F20-F24-F25</f>
        <v/>
      </c>
      <c r="G26" s="10">
        <f>G23+G20-G24-G25</f>
        <v/>
      </c>
      <c r="H26" s="10">
        <f>H23+H20-H24-H25</f>
        <v/>
      </c>
      <c r="I26" s="10">
        <f>I23+I20-I24-I25</f>
        <v/>
      </c>
      <c r="J26" s="10">
        <f>J23+J20-J24-J25</f>
        <v/>
      </c>
      <c r="K26" s="10">
        <f>K23+K20-K24-K25</f>
        <v/>
      </c>
      <c r="L26" s="10">
        <f>L23+L20-L24-L25</f>
        <v/>
      </c>
      <c r="M26" s="10">
        <f>M23+M20-M24-M25</f>
        <v/>
      </c>
    </row>
    <row r="27">
      <c r="B27" s="5" t="inlineStr">
        <is>
          <t>Discount factor</t>
        </is>
      </c>
      <c r="C27" s="11">
        <f>1/((1+$C$5)^1)</f>
        <v/>
      </c>
      <c r="D27" s="11">
        <f>1/((1+$C$5)^2)</f>
        <v/>
      </c>
      <c r="E27" s="11">
        <f>1/((1+$C$5)^3)</f>
        <v/>
      </c>
      <c r="F27" s="11">
        <f>1/((1+$C$5)^4)</f>
        <v/>
      </c>
      <c r="G27" s="11">
        <f>1/((1+$C$5)^5)</f>
        <v/>
      </c>
      <c r="H27" s="11">
        <f>1/((1+$C$5)^6)</f>
        <v/>
      </c>
      <c r="I27" s="11">
        <f>1/((1+$C$5)^7)</f>
        <v/>
      </c>
      <c r="J27" s="11">
        <f>1/((1+$C$5)^8)</f>
        <v/>
      </c>
      <c r="K27" s="11">
        <f>1/((1+$C$5)^9)</f>
        <v/>
      </c>
      <c r="L27" s="11">
        <f>1/((1+$C$5)^10)</f>
        <v/>
      </c>
    </row>
    <row r="28">
      <c r="B28" s="5" t="inlineStr">
        <is>
          <t>PV of FCF</t>
        </is>
      </c>
      <c r="C28" s="10">
        <f>C26*C27</f>
        <v/>
      </c>
      <c r="D28" s="10">
        <f>D26*D27</f>
        <v/>
      </c>
      <c r="E28" s="10">
        <f>E26*E27</f>
        <v/>
      </c>
      <c r="F28" s="10">
        <f>F26*F27</f>
        <v/>
      </c>
      <c r="G28" s="10">
        <f>G26*G27</f>
        <v/>
      </c>
      <c r="H28" s="10">
        <f>H26*H27</f>
        <v/>
      </c>
      <c r="I28" s="10">
        <f>I26*I27</f>
        <v/>
      </c>
      <c r="J28" s="10">
        <f>J26*J27</f>
        <v/>
      </c>
      <c r="K28" s="10">
        <f>K26*K27</f>
        <v/>
      </c>
      <c r="L28" s="10">
        <f>L26*L27</f>
        <v/>
      </c>
    </row>
    <row r="31">
      <c r="B31" s="5" t="inlineStr">
        <is>
          <t>Terminal Value (Gordon Growth)</t>
        </is>
      </c>
      <c r="C31" s="10">
        <f>M26/($C$5-$C$6)</f>
        <v/>
      </c>
    </row>
    <row r="32">
      <c r="B32" s="5" t="inlineStr">
        <is>
          <t>PV of Terminal Value</t>
        </is>
      </c>
      <c r="C32" s="10">
        <f>C31/((1+$C$5)^10)</f>
        <v/>
      </c>
    </row>
    <row r="34">
      <c r="B34" s="5" t="inlineStr">
        <is>
          <t>ENTERPRISE VALUE (EV)</t>
        </is>
      </c>
      <c r="C34" s="12">
        <f>SUM(C28:L28)+C32</f>
        <v/>
      </c>
    </row>
    <row r="35">
      <c r="B35" s="5" t="inlineStr">
        <is>
          <t>(–) Net Debt</t>
        </is>
      </c>
      <c r="C35" s="9">
        <f>$C$14</f>
        <v/>
      </c>
    </row>
    <row r="36">
      <c r="B36" s="5" t="inlineStr">
        <is>
          <t>EQUITY VALUE</t>
        </is>
      </c>
      <c r="C36" s="13">
        <f>C34-C35</f>
        <v/>
      </c>
    </row>
    <row r="38">
      <c r="B38" s="4" t="inlineStr">
        <is>
          <t>RECOVERY SCENARIOS</t>
        </is>
      </c>
    </row>
    <row r="39">
      <c r="B39" s="5" t="inlineStr">
        <is>
          <t>Bear (–30%)</t>
        </is>
      </c>
      <c r="C39" s="14">
        <f>C36*0.7</f>
        <v/>
      </c>
    </row>
    <row r="40">
      <c r="B40" s="5" t="inlineStr">
        <is>
          <t>Base</t>
        </is>
      </c>
      <c r="C40" s="15">
        <f>C36</f>
        <v/>
      </c>
    </row>
    <row r="41">
      <c r="B41" s="5" t="inlineStr">
        <is>
          <t>Bull (+30%)</t>
        </is>
      </c>
      <c r="C41" s="16">
        <f>C36*1.30</f>
        <v/>
      </c>
    </row>
  </sheetData>
  <mergeCells count="1">
    <mergeCell ref="B2:M2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M4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</cols>
  <sheetData>
    <row r="2">
      <c r="B2" s="3" t="inlineStr">
        <is>
          <t>DCF — Alcasa (Aluminio)</t>
        </is>
      </c>
    </row>
    <row r="4">
      <c r="B4" s="4" t="inlineStr">
        <is>
          <t>INPUTS</t>
        </is>
      </c>
    </row>
    <row r="5">
      <c r="B5" s="5" t="inlineStr">
        <is>
          <t>WACC</t>
        </is>
      </c>
      <c r="C5" s="6" t="n">
        <v>0.115</v>
      </c>
    </row>
    <row r="6">
      <c r="B6" s="5" t="inlineStr">
        <is>
          <t>Terminal growth (g)</t>
        </is>
      </c>
      <c r="C6" s="6" t="n">
        <v>0.025</v>
      </c>
    </row>
    <row r="7">
      <c r="B7" s="5" t="inlineStr">
        <is>
          <t>Revenue Y1 (mmUSD)</t>
        </is>
      </c>
      <c r="C7" s="7" t="n">
        <v>60</v>
      </c>
    </row>
    <row r="8">
      <c r="B8" s="5" t="inlineStr">
        <is>
          <t>Revenue CAGR Y1-Y10</t>
        </is>
      </c>
      <c r="C8" s="6" t="n">
        <v>0.12</v>
      </c>
    </row>
    <row r="9">
      <c r="B9" s="5" t="inlineStr">
        <is>
          <t>EBITDA margin</t>
        </is>
      </c>
      <c r="C9" s="6" t="n">
        <v>0.18</v>
      </c>
    </row>
    <row r="10">
      <c r="B10" s="5" t="inlineStr">
        <is>
          <t>Capex (% revenue)</t>
        </is>
      </c>
      <c r="C10" s="6" t="n">
        <v>0.15</v>
      </c>
    </row>
    <row r="11">
      <c r="B11" s="5" t="inlineStr">
        <is>
          <t>Tax rate (Y6+)</t>
        </is>
      </c>
      <c r="C11" s="6" t="n">
        <v>0</v>
      </c>
    </row>
    <row r="12">
      <c r="B12" s="5" t="inlineStr">
        <is>
          <t>Working capital Δ (% revenue)</t>
        </is>
      </c>
      <c r="C12" s="6" t="n">
        <v>0.1</v>
      </c>
    </row>
    <row r="13">
      <c r="B13" s="5" t="inlineStr">
        <is>
          <t>D&amp;A (% revenue)</t>
        </is>
      </c>
      <c r="C13" s="6" t="n">
        <v>0.08</v>
      </c>
    </row>
    <row r="14">
      <c r="B14" s="5" t="inlineStr">
        <is>
          <t>Net debt (mmUSD)</t>
        </is>
      </c>
      <c r="C14" s="7" t="n">
        <v>0</v>
      </c>
    </row>
    <row r="16">
      <c r="B16" s="4" t="inlineStr">
        <is>
          <t>PROJECTION</t>
        </is>
      </c>
    </row>
    <row r="17">
      <c r="B17" s="8" t="inlineStr">
        <is>
          <t>Año</t>
        </is>
      </c>
      <c r="C17" s="3" t="inlineStr">
        <is>
          <t>Y1</t>
        </is>
      </c>
      <c r="D17" s="3" t="inlineStr">
        <is>
          <t>Y2</t>
        </is>
      </c>
      <c r="E17" s="3" t="inlineStr">
        <is>
          <t>Y3</t>
        </is>
      </c>
      <c r="F17" s="3" t="inlineStr">
        <is>
          <t>Y4</t>
        </is>
      </c>
      <c r="G17" s="3" t="inlineStr">
        <is>
          <t>Y5</t>
        </is>
      </c>
      <c r="H17" s="3" t="inlineStr">
        <is>
          <t>Y6</t>
        </is>
      </c>
      <c r="I17" s="3" t="inlineStr">
        <is>
          <t>Y7</t>
        </is>
      </c>
      <c r="J17" s="3" t="inlineStr">
        <is>
          <t>Y8</t>
        </is>
      </c>
      <c r="K17" s="3" t="inlineStr">
        <is>
          <t>Y9</t>
        </is>
      </c>
      <c r="L17" s="3" t="inlineStr">
        <is>
          <t>Y10</t>
        </is>
      </c>
      <c r="M17" s="3" t="inlineStr">
        <is>
          <t>Terminal</t>
        </is>
      </c>
    </row>
    <row r="18">
      <c r="B18" s="5" t="inlineStr">
        <is>
          <t>Revenue (mmUSD)</t>
        </is>
      </c>
      <c r="C18" s="9">
        <f>C7</f>
        <v/>
      </c>
      <c r="D18" s="9">
        <f>C18*(1+$C$8)</f>
        <v/>
      </c>
      <c r="E18" s="9">
        <f>D18*(1+$C$8)</f>
        <v/>
      </c>
      <c r="F18" s="9">
        <f>E18*(1+$C$8)</f>
        <v/>
      </c>
      <c r="G18" s="9">
        <f>F18*(1+$C$8)</f>
        <v/>
      </c>
      <c r="H18" s="9">
        <f>G18*(1+$C$8)</f>
        <v/>
      </c>
      <c r="I18" s="9">
        <f>H18*(1+$C$8)</f>
        <v/>
      </c>
      <c r="J18" s="9">
        <f>I18*(1+$C$8)</f>
        <v/>
      </c>
      <c r="K18" s="9">
        <f>J18*(1+$C$8)</f>
        <v/>
      </c>
      <c r="L18" s="9">
        <f>K18*(1+$C$8)</f>
        <v/>
      </c>
      <c r="M18" s="9">
        <f>L18*(1+$C$6)</f>
        <v/>
      </c>
    </row>
    <row r="19">
      <c r="B19" s="5" t="inlineStr">
        <is>
          <t>EBITDA</t>
        </is>
      </c>
      <c r="C19" s="9">
        <f>C18*$C$9</f>
        <v/>
      </c>
      <c r="D19" s="9">
        <f>D18*$C$9</f>
        <v/>
      </c>
      <c r="E19" s="9">
        <f>E18*$C$9</f>
        <v/>
      </c>
      <c r="F19" s="9">
        <f>F18*$C$9</f>
        <v/>
      </c>
      <c r="G19" s="9">
        <f>G18*$C$9</f>
        <v/>
      </c>
      <c r="H19" s="9">
        <f>H18*$C$9</f>
        <v/>
      </c>
      <c r="I19" s="9">
        <f>I18*$C$9</f>
        <v/>
      </c>
      <c r="J19" s="9">
        <f>J18*$C$9</f>
        <v/>
      </c>
      <c r="K19" s="9">
        <f>K18*$C$9</f>
        <v/>
      </c>
      <c r="L19" s="9">
        <f>L18*$C$9</f>
        <v/>
      </c>
      <c r="M19" s="9">
        <f>M18*$C$9</f>
        <v/>
      </c>
    </row>
    <row r="20">
      <c r="B20" s="5" t="inlineStr">
        <is>
          <t>D&amp;A</t>
        </is>
      </c>
      <c r="C20" s="9">
        <f>C18*$C$13</f>
        <v/>
      </c>
      <c r="D20" s="9">
        <f>D18*$C$13</f>
        <v/>
      </c>
      <c r="E20" s="9">
        <f>E18*$C$13</f>
        <v/>
      </c>
      <c r="F20" s="9">
        <f>F18*$C$13</f>
        <v/>
      </c>
      <c r="G20" s="9">
        <f>G18*$C$13</f>
        <v/>
      </c>
      <c r="H20" s="9">
        <f>H18*$C$13</f>
        <v/>
      </c>
      <c r="I20" s="9">
        <f>I18*$C$13</f>
        <v/>
      </c>
      <c r="J20" s="9">
        <f>J18*$C$13</f>
        <v/>
      </c>
      <c r="K20" s="9">
        <f>K18*$C$13</f>
        <v/>
      </c>
      <c r="L20" s="9">
        <f>L18*$C$13</f>
        <v/>
      </c>
      <c r="M20" s="9">
        <f>M18*$C$13</f>
        <v/>
      </c>
    </row>
    <row r="21">
      <c r="B21" s="5" t="inlineStr">
        <is>
          <t>EBIT</t>
        </is>
      </c>
      <c r="C21" s="9">
        <f>C19-C20</f>
        <v/>
      </c>
      <c r="D21" s="9">
        <f>D19-D20</f>
        <v/>
      </c>
      <c r="E21" s="9">
        <f>E19-E20</f>
        <v/>
      </c>
      <c r="F21" s="9">
        <f>F19-F20</f>
        <v/>
      </c>
      <c r="G21" s="9">
        <f>G19-G20</f>
        <v/>
      </c>
      <c r="H21" s="9">
        <f>H19-H20</f>
        <v/>
      </c>
      <c r="I21" s="9">
        <f>I19-I20</f>
        <v/>
      </c>
      <c r="J21" s="9">
        <f>J19-J20</f>
        <v/>
      </c>
      <c r="K21" s="9">
        <f>K19-K20</f>
        <v/>
      </c>
      <c r="L21" s="9">
        <f>L19-L20</f>
        <v/>
      </c>
      <c r="M21" s="9">
        <f>M19-M20</f>
        <v/>
      </c>
    </row>
    <row r="22">
      <c r="B22" s="5" t="inlineStr">
        <is>
          <t>Tax</t>
        </is>
      </c>
      <c r="C22" s="9">
        <f>C21*0</f>
        <v/>
      </c>
      <c r="D22" s="9">
        <f>D21*0</f>
        <v/>
      </c>
      <c r="E22" s="9">
        <f>E21*0</f>
        <v/>
      </c>
      <c r="F22" s="9">
        <f>F21*0</f>
        <v/>
      </c>
      <c r="G22" s="9">
        <f>G21*0</f>
        <v/>
      </c>
      <c r="H22" s="9">
        <f>H21*$C$11</f>
        <v/>
      </c>
      <c r="I22" s="9">
        <f>I21*$C$11</f>
        <v/>
      </c>
      <c r="J22" s="9">
        <f>J21*$C$11</f>
        <v/>
      </c>
      <c r="K22" s="9">
        <f>K21*$C$11</f>
        <v/>
      </c>
      <c r="L22" s="9">
        <f>L21*$C$11</f>
        <v/>
      </c>
      <c r="M22" s="9">
        <f>M21*$C$11</f>
        <v/>
      </c>
    </row>
    <row r="23">
      <c r="B23" s="5" t="inlineStr">
        <is>
          <t>NOPAT</t>
        </is>
      </c>
      <c r="C23" s="9">
        <f>C21-C22</f>
        <v/>
      </c>
      <c r="D23" s="9">
        <f>D21-D22</f>
        <v/>
      </c>
      <c r="E23" s="9">
        <f>E21-E22</f>
        <v/>
      </c>
      <c r="F23" s="9">
        <f>F21-F22</f>
        <v/>
      </c>
      <c r="G23" s="9">
        <f>G21-G22</f>
        <v/>
      </c>
      <c r="H23" s="9">
        <f>H21-H22</f>
        <v/>
      </c>
      <c r="I23" s="9">
        <f>I21-I22</f>
        <v/>
      </c>
      <c r="J23" s="9">
        <f>J21-J22</f>
        <v/>
      </c>
      <c r="K23" s="9">
        <f>K21-K22</f>
        <v/>
      </c>
      <c r="L23" s="9">
        <f>L21-L22</f>
        <v/>
      </c>
      <c r="M23" s="9">
        <f>M21-M22</f>
        <v/>
      </c>
    </row>
    <row r="24">
      <c r="B24" s="5" t="inlineStr">
        <is>
          <t>Capex</t>
        </is>
      </c>
      <c r="C24" s="9">
        <f>C18*$C$10</f>
        <v/>
      </c>
      <c r="D24" s="9">
        <f>D18*$C$10</f>
        <v/>
      </c>
      <c r="E24" s="9">
        <f>E18*$C$10</f>
        <v/>
      </c>
      <c r="F24" s="9">
        <f>F18*$C$10</f>
        <v/>
      </c>
      <c r="G24" s="9">
        <f>G18*$C$10</f>
        <v/>
      </c>
      <c r="H24" s="9">
        <f>H18*$C$10</f>
        <v/>
      </c>
      <c r="I24" s="9">
        <f>I18*$C$10</f>
        <v/>
      </c>
      <c r="J24" s="9">
        <f>J18*$C$10</f>
        <v/>
      </c>
      <c r="K24" s="9">
        <f>K18*$C$10</f>
        <v/>
      </c>
      <c r="L24" s="9">
        <f>L18*$C$10</f>
        <v/>
      </c>
      <c r="M24" s="9">
        <f>M18*$C$10</f>
        <v/>
      </c>
    </row>
    <row r="25">
      <c r="B25" s="5" t="inlineStr">
        <is>
          <t>ΔWorking Capital</t>
        </is>
      </c>
      <c r="C25" s="9">
        <f>C18*$C$12*0.5</f>
        <v/>
      </c>
      <c r="D25" s="9">
        <f>(D18-C18)*$C$12</f>
        <v/>
      </c>
      <c r="E25" s="9">
        <f>(E18-D18)*$C$12</f>
        <v/>
      </c>
      <c r="F25" s="9">
        <f>(F18-E18)*$C$12</f>
        <v/>
      </c>
      <c r="G25" s="9">
        <f>(G18-F18)*$C$12</f>
        <v/>
      </c>
      <c r="H25" s="9">
        <f>(H18-G18)*$C$12</f>
        <v/>
      </c>
      <c r="I25" s="9">
        <f>(I18-H18)*$C$12</f>
        <v/>
      </c>
      <c r="J25" s="9">
        <f>(J18-I18)*$C$12</f>
        <v/>
      </c>
      <c r="K25" s="9">
        <f>(K18-J18)*$C$12</f>
        <v/>
      </c>
      <c r="L25" s="9">
        <f>(L18-K18)*$C$12</f>
        <v/>
      </c>
      <c r="M25" s="9">
        <f>(M18-L18)*$C$12</f>
        <v/>
      </c>
    </row>
    <row r="26">
      <c r="B26" s="5" t="inlineStr">
        <is>
          <t>FCF</t>
        </is>
      </c>
      <c r="C26" s="10">
        <f>C23+C20-C24-C25</f>
        <v/>
      </c>
      <c r="D26" s="10">
        <f>D23+D20-D24-D25</f>
        <v/>
      </c>
      <c r="E26" s="10">
        <f>E23+E20-E24-E25</f>
        <v/>
      </c>
      <c r="F26" s="10">
        <f>F23+F20-F24-F25</f>
        <v/>
      </c>
      <c r="G26" s="10">
        <f>G23+G20-G24-G25</f>
        <v/>
      </c>
      <c r="H26" s="10">
        <f>H23+H20-H24-H25</f>
        <v/>
      </c>
      <c r="I26" s="10">
        <f>I23+I20-I24-I25</f>
        <v/>
      </c>
      <c r="J26" s="10">
        <f>J23+J20-J24-J25</f>
        <v/>
      </c>
      <c r="K26" s="10">
        <f>K23+K20-K24-K25</f>
        <v/>
      </c>
      <c r="L26" s="10">
        <f>L23+L20-L24-L25</f>
        <v/>
      </c>
      <c r="M26" s="10">
        <f>M23+M20-M24-M25</f>
        <v/>
      </c>
    </row>
    <row r="27">
      <c r="B27" s="5" t="inlineStr">
        <is>
          <t>Discount factor</t>
        </is>
      </c>
      <c r="C27" s="11">
        <f>1/((1+$C$5)^1)</f>
        <v/>
      </c>
      <c r="D27" s="11">
        <f>1/((1+$C$5)^2)</f>
        <v/>
      </c>
      <c r="E27" s="11">
        <f>1/((1+$C$5)^3)</f>
        <v/>
      </c>
      <c r="F27" s="11">
        <f>1/((1+$C$5)^4)</f>
        <v/>
      </c>
      <c r="G27" s="11">
        <f>1/((1+$C$5)^5)</f>
        <v/>
      </c>
      <c r="H27" s="11">
        <f>1/((1+$C$5)^6)</f>
        <v/>
      </c>
      <c r="I27" s="11">
        <f>1/((1+$C$5)^7)</f>
        <v/>
      </c>
      <c r="J27" s="11">
        <f>1/((1+$C$5)^8)</f>
        <v/>
      </c>
      <c r="K27" s="11">
        <f>1/((1+$C$5)^9)</f>
        <v/>
      </c>
      <c r="L27" s="11">
        <f>1/((1+$C$5)^10)</f>
        <v/>
      </c>
    </row>
    <row r="28">
      <c r="B28" s="5" t="inlineStr">
        <is>
          <t>PV of FCF</t>
        </is>
      </c>
      <c r="C28" s="10">
        <f>C26*C27</f>
        <v/>
      </c>
      <c r="D28" s="10">
        <f>D26*D27</f>
        <v/>
      </c>
      <c r="E28" s="10">
        <f>E26*E27</f>
        <v/>
      </c>
      <c r="F28" s="10">
        <f>F26*F27</f>
        <v/>
      </c>
      <c r="G28" s="10">
        <f>G26*G27</f>
        <v/>
      </c>
      <c r="H28" s="10">
        <f>H26*H27</f>
        <v/>
      </c>
      <c r="I28" s="10">
        <f>I26*I27</f>
        <v/>
      </c>
      <c r="J28" s="10">
        <f>J26*J27</f>
        <v/>
      </c>
      <c r="K28" s="10">
        <f>K26*K27</f>
        <v/>
      </c>
      <c r="L28" s="10">
        <f>L26*L27</f>
        <v/>
      </c>
    </row>
    <row r="31">
      <c r="B31" s="5" t="inlineStr">
        <is>
          <t>Terminal Value (Gordon Growth)</t>
        </is>
      </c>
      <c r="C31" s="10">
        <f>M26/($C$5-$C$6)</f>
        <v/>
      </c>
    </row>
    <row r="32">
      <c r="B32" s="5" t="inlineStr">
        <is>
          <t>PV of Terminal Value</t>
        </is>
      </c>
      <c r="C32" s="10">
        <f>C31/((1+$C$5)^10)</f>
        <v/>
      </c>
    </row>
    <row r="34">
      <c r="B34" s="5" t="inlineStr">
        <is>
          <t>ENTERPRISE VALUE (EV)</t>
        </is>
      </c>
      <c r="C34" s="12">
        <f>SUM(C28:L28)+C32</f>
        <v/>
      </c>
    </row>
    <row r="35">
      <c r="B35" s="5" t="inlineStr">
        <is>
          <t>(–) Net Debt</t>
        </is>
      </c>
      <c r="C35" s="9">
        <f>$C$14</f>
        <v/>
      </c>
    </row>
    <row r="36">
      <c r="B36" s="5" t="inlineStr">
        <is>
          <t>EQUITY VALUE</t>
        </is>
      </c>
      <c r="C36" s="13">
        <f>C34-C35</f>
        <v/>
      </c>
    </row>
    <row r="38">
      <c r="B38" s="4" t="inlineStr">
        <is>
          <t>RECOVERY SCENARIOS</t>
        </is>
      </c>
    </row>
    <row r="39">
      <c r="B39" s="5" t="inlineStr">
        <is>
          <t>Bear (–30%)</t>
        </is>
      </c>
      <c r="C39" s="14">
        <f>C36*0.7</f>
        <v/>
      </c>
    </row>
    <row r="40">
      <c r="B40" s="5" t="inlineStr">
        <is>
          <t>Base</t>
        </is>
      </c>
      <c r="C40" s="15">
        <f>C36</f>
        <v/>
      </c>
    </row>
    <row r="41">
      <c r="B41" s="5" t="inlineStr">
        <is>
          <t>Bull (+30%)</t>
        </is>
      </c>
      <c r="C41" s="16">
        <f>C36*1.30</f>
        <v/>
      </c>
    </row>
  </sheetData>
  <mergeCells count="1">
    <mergeCell ref="B2:M2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M4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</cols>
  <sheetData>
    <row r="2">
      <c r="B2" s="3" t="inlineStr">
        <is>
          <t>DCF — Ferrominera Orinoco (Hierro)</t>
        </is>
      </c>
    </row>
    <row r="4">
      <c r="B4" s="4" t="inlineStr">
        <is>
          <t>INPUTS</t>
        </is>
      </c>
    </row>
    <row r="5">
      <c r="B5" s="5" t="inlineStr">
        <is>
          <t>WACC</t>
        </is>
      </c>
      <c r="C5" s="6" t="n">
        <v>0.105</v>
      </c>
    </row>
    <row r="6">
      <c r="B6" s="5" t="inlineStr">
        <is>
          <t>Terminal growth (g)</t>
        </is>
      </c>
      <c r="C6" s="6" t="n">
        <v>0.03</v>
      </c>
    </row>
    <row r="7">
      <c r="B7" s="5" t="inlineStr">
        <is>
          <t>Revenue Y1 (mmUSD)</t>
        </is>
      </c>
      <c r="C7" s="7" t="n">
        <v>350</v>
      </c>
    </row>
    <row r="8">
      <c r="B8" s="5" t="inlineStr">
        <is>
          <t>Revenue CAGR Y1-Y10</t>
        </is>
      </c>
      <c r="C8" s="6" t="n">
        <v>0.12</v>
      </c>
    </row>
    <row r="9">
      <c r="B9" s="5" t="inlineStr">
        <is>
          <t>EBITDA margin</t>
        </is>
      </c>
      <c r="C9" s="6" t="n">
        <v>0.3</v>
      </c>
    </row>
    <row r="10">
      <c r="B10" s="5" t="inlineStr">
        <is>
          <t>Capex (% revenue)</t>
        </is>
      </c>
      <c r="C10" s="6" t="n">
        <v>0.18</v>
      </c>
    </row>
    <row r="11">
      <c r="B11" s="5" t="inlineStr">
        <is>
          <t>Tax rate (Y6+)</t>
        </is>
      </c>
      <c r="C11" s="6" t="n">
        <v>0</v>
      </c>
    </row>
    <row r="12">
      <c r="B12" s="5" t="inlineStr">
        <is>
          <t>Working capital Δ (% revenue)</t>
        </is>
      </c>
      <c r="C12" s="6" t="n">
        <v>0.08</v>
      </c>
    </row>
    <row r="13">
      <c r="B13" s="5" t="inlineStr">
        <is>
          <t>D&amp;A (% revenue)</t>
        </is>
      </c>
      <c r="C13" s="6" t="n">
        <v>0.08</v>
      </c>
    </row>
    <row r="14">
      <c r="B14" s="5" t="inlineStr">
        <is>
          <t>Net debt (mmUSD)</t>
        </is>
      </c>
      <c r="C14" s="7" t="n">
        <v>0</v>
      </c>
    </row>
    <row r="16">
      <c r="B16" s="4" t="inlineStr">
        <is>
          <t>PROJECTION</t>
        </is>
      </c>
    </row>
    <row r="17">
      <c r="B17" s="8" t="inlineStr">
        <is>
          <t>Año</t>
        </is>
      </c>
      <c r="C17" s="3" t="inlineStr">
        <is>
          <t>Y1</t>
        </is>
      </c>
      <c r="D17" s="3" t="inlineStr">
        <is>
          <t>Y2</t>
        </is>
      </c>
      <c r="E17" s="3" t="inlineStr">
        <is>
          <t>Y3</t>
        </is>
      </c>
      <c r="F17" s="3" t="inlineStr">
        <is>
          <t>Y4</t>
        </is>
      </c>
      <c r="G17" s="3" t="inlineStr">
        <is>
          <t>Y5</t>
        </is>
      </c>
      <c r="H17" s="3" t="inlineStr">
        <is>
          <t>Y6</t>
        </is>
      </c>
      <c r="I17" s="3" t="inlineStr">
        <is>
          <t>Y7</t>
        </is>
      </c>
      <c r="J17" s="3" t="inlineStr">
        <is>
          <t>Y8</t>
        </is>
      </c>
      <c r="K17" s="3" t="inlineStr">
        <is>
          <t>Y9</t>
        </is>
      </c>
      <c r="L17" s="3" t="inlineStr">
        <is>
          <t>Y10</t>
        </is>
      </c>
      <c r="M17" s="3" t="inlineStr">
        <is>
          <t>Terminal</t>
        </is>
      </c>
    </row>
    <row r="18">
      <c r="B18" s="5" t="inlineStr">
        <is>
          <t>Revenue (mmUSD)</t>
        </is>
      </c>
      <c r="C18" s="9">
        <f>C7</f>
        <v/>
      </c>
      <c r="D18" s="9">
        <f>C18*(1+$C$8)</f>
        <v/>
      </c>
      <c r="E18" s="9">
        <f>D18*(1+$C$8)</f>
        <v/>
      </c>
      <c r="F18" s="9">
        <f>E18*(1+$C$8)</f>
        <v/>
      </c>
      <c r="G18" s="9">
        <f>F18*(1+$C$8)</f>
        <v/>
      </c>
      <c r="H18" s="9">
        <f>G18*(1+$C$8)</f>
        <v/>
      </c>
      <c r="I18" s="9">
        <f>H18*(1+$C$8)</f>
        <v/>
      </c>
      <c r="J18" s="9">
        <f>I18*(1+$C$8)</f>
        <v/>
      </c>
      <c r="K18" s="9">
        <f>J18*(1+$C$8)</f>
        <v/>
      </c>
      <c r="L18" s="9">
        <f>K18*(1+$C$8)</f>
        <v/>
      </c>
      <c r="M18" s="9">
        <f>L18*(1+$C$6)</f>
        <v/>
      </c>
    </row>
    <row r="19">
      <c r="B19" s="5" t="inlineStr">
        <is>
          <t>EBITDA</t>
        </is>
      </c>
      <c r="C19" s="9">
        <f>C18*$C$9</f>
        <v/>
      </c>
      <c r="D19" s="9">
        <f>D18*$C$9</f>
        <v/>
      </c>
      <c r="E19" s="9">
        <f>E18*$C$9</f>
        <v/>
      </c>
      <c r="F19" s="9">
        <f>F18*$C$9</f>
        <v/>
      </c>
      <c r="G19" s="9">
        <f>G18*$C$9</f>
        <v/>
      </c>
      <c r="H19" s="9">
        <f>H18*$C$9</f>
        <v/>
      </c>
      <c r="I19" s="9">
        <f>I18*$C$9</f>
        <v/>
      </c>
      <c r="J19" s="9">
        <f>J18*$C$9</f>
        <v/>
      </c>
      <c r="K19" s="9">
        <f>K18*$C$9</f>
        <v/>
      </c>
      <c r="L19" s="9">
        <f>L18*$C$9</f>
        <v/>
      </c>
      <c r="M19" s="9">
        <f>M18*$C$9</f>
        <v/>
      </c>
    </row>
    <row r="20">
      <c r="B20" s="5" t="inlineStr">
        <is>
          <t>D&amp;A</t>
        </is>
      </c>
      <c r="C20" s="9">
        <f>C18*$C$13</f>
        <v/>
      </c>
      <c r="D20" s="9">
        <f>D18*$C$13</f>
        <v/>
      </c>
      <c r="E20" s="9">
        <f>E18*$C$13</f>
        <v/>
      </c>
      <c r="F20" s="9">
        <f>F18*$C$13</f>
        <v/>
      </c>
      <c r="G20" s="9">
        <f>G18*$C$13</f>
        <v/>
      </c>
      <c r="H20" s="9">
        <f>H18*$C$13</f>
        <v/>
      </c>
      <c r="I20" s="9">
        <f>I18*$C$13</f>
        <v/>
      </c>
      <c r="J20" s="9">
        <f>J18*$C$13</f>
        <v/>
      </c>
      <c r="K20" s="9">
        <f>K18*$C$13</f>
        <v/>
      </c>
      <c r="L20" s="9">
        <f>L18*$C$13</f>
        <v/>
      </c>
      <c r="M20" s="9">
        <f>M18*$C$13</f>
        <v/>
      </c>
    </row>
    <row r="21">
      <c r="B21" s="5" t="inlineStr">
        <is>
          <t>EBIT</t>
        </is>
      </c>
      <c r="C21" s="9">
        <f>C19-C20</f>
        <v/>
      </c>
      <c r="D21" s="9">
        <f>D19-D20</f>
        <v/>
      </c>
      <c r="E21" s="9">
        <f>E19-E20</f>
        <v/>
      </c>
      <c r="F21" s="9">
        <f>F19-F20</f>
        <v/>
      </c>
      <c r="G21" s="9">
        <f>G19-G20</f>
        <v/>
      </c>
      <c r="H21" s="9">
        <f>H19-H20</f>
        <v/>
      </c>
      <c r="I21" s="9">
        <f>I19-I20</f>
        <v/>
      </c>
      <c r="J21" s="9">
        <f>J19-J20</f>
        <v/>
      </c>
      <c r="K21" s="9">
        <f>K19-K20</f>
        <v/>
      </c>
      <c r="L21" s="9">
        <f>L19-L20</f>
        <v/>
      </c>
      <c r="M21" s="9">
        <f>M19-M20</f>
        <v/>
      </c>
    </row>
    <row r="22">
      <c r="B22" s="5" t="inlineStr">
        <is>
          <t>Tax</t>
        </is>
      </c>
      <c r="C22" s="9">
        <f>C21*0</f>
        <v/>
      </c>
      <c r="D22" s="9">
        <f>D21*0</f>
        <v/>
      </c>
      <c r="E22" s="9">
        <f>E21*0</f>
        <v/>
      </c>
      <c r="F22" s="9">
        <f>F21*0</f>
        <v/>
      </c>
      <c r="G22" s="9">
        <f>G21*0</f>
        <v/>
      </c>
      <c r="H22" s="9">
        <f>H21*$C$11</f>
        <v/>
      </c>
      <c r="I22" s="9">
        <f>I21*$C$11</f>
        <v/>
      </c>
      <c r="J22" s="9">
        <f>J21*$C$11</f>
        <v/>
      </c>
      <c r="K22" s="9">
        <f>K21*$C$11</f>
        <v/>
      </c>
      <c r="L22" s="9">
        <f>L21*$C$11</f>
        <v/>
      </c>
      <c r="M22" s="9">
        <f>M21*$C$11</f>
        <v/>
      </c>
    </row>
    <row r="23">
      <c r="B23" s="5" t="inlineStr">
        <is>
          <t>NOPAT</t>
        </is>
      </c>
      <c r="C23" s="9">
        <f>C21-C22</f>
        <v/>
      </c>
      <c r="D23" s="9">
        <f>D21-D22</f>
        <v/>
      </c>
      <c r="E23" s="9">
        <f>E21-E22</f>
        <v/>
      </c>
      <c r="F23" s="9">
        <f>F21-F22</f>
        <v/>
      </c>
      <c r="G23" s="9">
        <f>G21-G22</f>
        <v/>
      </c>
      <c r="H23" s="9">
        <f>H21-H22</f>
        <v/>
      </c>
      <c r="I23" s="9">
        <f>I21-I22</f>
        <v/>
      </c>
      <c r="J23" s="9">
        <f>J21-J22</f>
        <v/>
      </c>
      <c r="K23" s="9">
        <f>K21-K22</f>
        <v/>
      </c>
      <c r="L23" s="9">
        <f>L21-L22</f>
        <v/>
      </c>
      <c r="M23" s="9">
        <f>M21-M22</f>
        <v/>
      </c>
    </row>
    <row r="24">
      <c r="B24" s="5" t="inlineStr">
        <is>
          <t>Capex</t>
        </is>
      </c>
      <c r="C24" s="9">
        <f>C18*$C$10</f>
        <v/>
      </c>
      <c r="D24" s="9">
        <f>D18*$C$10</f>
        <v/>
      </c>
      <c r="E24" s="9">
        <f>E18*$C$10</f>
        <v/>
      </c>
      <c r="F24" s="9">
        <f>F18*$C$10</f>
        <v/>
      </c>
      <c r="G24" s="9">
        <f>G18*$C$10</f>
        <v/>
      </c>
      <c r="H24" s="9">
        <f>H18*$C$10</f>
        <v/>
      </c>
      <c r="I24" s="9">
        <f>I18*$C$10</f>
        <v/>
      </c>
      <c r="J24" s="9">
        <f>J18*$C$10</f>
        <v/>
      </c>
      <c r="K24" s="9">
        <f>K18*$C$10</f>
        <v/>
      </c>
      <c r="L24" s="9">
        <f>L18*$C$10</f>
        <v/>
      </c>
      <c r="M24" s="9">
        <f>M18*$C$10</f>
        <v/>
      </c>
    </row>
    <row r="25">
      <c r="B25" s="5" t="inlineStr">
        <is>
          <t>ΔWorking Capital</t>
        </is>
      </c>
      <c r="C25" s="9">
        <f>C18*$C$12*0.5</f>
        <v/>
      </c>
      <c r="D25" s="9">
        <f>(D18-C18)*$C$12</f>
        <v/>
      </c>
      <c r="E25" s="9">
        <f>(E18-D18)*$C$12</f>
        <v/>
      </c>
      <c r="F25" s="9">
        <f>(F18-E18)*$C$12</f>
        <v/>
      </c>
      <c r="G25" s="9">
        <f>(G18-F18)*$C$12</f>
        <v/>
      </c>
      <c r="H25" s="9">
        <f>(H18-G18)*$C$12</f>
        <v/>
      </c>
      <c r="I25" s="9">
        <f>(I18-H18)*$C$12</f>
        <v/>
      </c>
      <c r="J25" s="9">
        <f>(J18-I18)*$C$12</f>
        <v/>
      </c>
      <c r="K25" s="9">
        <f>(K18-J18)*$C$12</f>
        <v/>
      </c>
      <c r="L25" s="9">
        <f>(L18-K18)*$C$12</f>
        <v/>
      </c>
      <c r="M25" s="9">
        <f>(M18-L18)*$C$12</f>
        <v/>
      </c>
    </row>
    <row r="26">
      <c r="B26" s="5" t="inlineStr">
        <is>
          <t>FCF</t>
        </is>
      </c>
      <c r="C26" s="10">
        <f>C23+C20-C24-C25</f>
        <v/>
      </c>
      <c r="D26" s="10">
        <f>D23+D20-D24-D25</f>
        <v/>
      </c>
      <c r="E26" s="10">
        <f>E23+E20-E24-E25</f>
        <v/>
      </c>
      <c r="F26" s="10">
        <f>F23+F20-F24-F25</f>
        <v/>
      </c>
      <c r="G26" s="10">
        <f>G23+G20-G24-G25</f>
        <v/>
      </c>
      <c r="H26" s="10">
        <f>H23+H20-H24-H25</f>
        <v/>
      </c>
      <c r="I26" s="10">
        <f>I23+I20-I24-I25</f>
        <v/>
      </c>
      <c r="J26" s="10">
        <f>J23+J20-J24-J25</f>
        <v/>
      </c>
      <c r="K26" s="10">
        <f>K23+K20-K24-K25</f>
        <v/>
      </c>
      <c r="L26" s="10">
        <f>L23+L20-L24-L25</f>
        <v/>
      </c>
      <c r="M26" s="10">
        <f>M23+M20-M24-M25</f>
        <v/>
      </c>
    </row>
    <row r="27">
      <c r="B27" s="5" t="inlineStr">
        <is>
          <t>Discount factor</t>
        </is>
      </c>
      <c r="C27" s="11">
        <f>1/((1+$C$5)^1)</f>
        <v/>
      </c>
      <c r="D27" s="11">
        <f>1/((1+$C$5)^2)</f>
        <v/>
      </c>
      <c r="E27" s="11">
        <f>1/((1+$C$5)^3)</f>
        <v/>
      </c>
      <c r="F27" s="11">
        <f>1/((1+$C$5)^4)</f>
        <v/>
      </c>
      <c r="G27" s="11">
        <f>1/((1+$C$5)^5)</f>
        <v/>
      </c>
      <c r="H27" s="11">
        <f>1/((1+$C$5)^6)</f>
        <v/>
      </c>
      <c r="I27" s="11">
        <f>1/((1+$C$5)^7)</f>
        <v/>
      </c>
      <c r="J27" s="11">
        <f>1/((1+$C$5)^8)</f>
        <v/>
      </c>
      <c r="K27" s="11">
        <f>1/((1+$C$5)^9)</f>
        <v/>
      </c>
      <c r="L27" s="11">
        <f>1/((1+$C$5)^10)</f>
        <v/>
      </c>
    </row>
    <row r="28">
      <c r="B28" s="5" t="inlineStr">
        <is>
          <t>PV of FCF</t>
        </is>
      </c>
      <c r="C28" s="10">
        <f>C26*C27</f>
        <v/>
      </c>
      <c r="D28" s="10">
        <f>D26*D27</f>
        <v/>
      </c>
      <c r="E28" s="10">
        <f>E26*E27</f>
        <v/>
      </c>
      <c r="F28" s="10">
        <f>F26*F27</f>
        <v/>
      </c>
      <c r="G28" s="10">
        <f>G26*G27</f>
        <v/>
      </c>
      <c r="H28" s="10">
        <f>H26*H27</f>
        <v/>
      </c>
      <c r="I28" s="10">
        <f>I26*I27</f>
        <v/>
      </c>
      <c r="J28" s="10">
        <f>J26*J27</f>
        <v/>
      </c>
      <c r="K28" s="10">
        <f>K26*K27</f>
        <v/>
      </c>
      <c r="L28" s="10">
        <f>L26*L27</f>
        <v/>
      </c>
    </row>
    <row r="31">
      <c r="B31" s="5" t="inlineStr">
        <is>
          <t>Terminal Value (Gordon Growth)</t>
        </is>
      </c>
      <c r="C31" s="10">
        <f>M26/($C$5-$C$6)</f>
        <v/>
      </c>
    </row>
    <row r="32">
      <c r="B32" s="5" t="inlineStr">
        <is>
          <t>PV of Terminal Value</t>
        </is>
      </c>
      <c r="C32" s="10">
        <f>C31/((1+$C$5)^10)</f>
        <v/>
      </c>
    </row>
    <row r="34">
      <c r="B34" s="5" t="inlineStr">
        <is>
          <t>ENTERPRISE VALUE (EV)</t>
        </is>
      </c>
      <c r="C34" s="12">
        <f>SUM(C28:L28)+C32</f>
        <v/>
      </c>
    </row>
    <row r="35">
      <c r="B35" s="5" t="inlineStr">
        <is>
          <t>(–) Net Debt</t>
        </is>
      </c>
      <c r="C35" s="9">
        <f>$C$14</f>
        <v/>
      </c>
    </row>
    <row r="36">
      <c r="B36" s="5" t="inlineStr">
        <is>
          <t>EQUITY VALUE</t>
        </is>
      </c>
      <c r="C36" s="13">
        <f>C34-C35</f>
        <v/>
      </c>
    </row>
    <row r="38">
      <c r="B38" s="4" t="inlineStr">
        <is>
          <t>RECOVERY SCENARIOS</t>
        </is>
      </c>
    </row>
    <row r="39">
      <c r="B39" s="5" t="inlineStr">
        <is>
          <t>Bear (–30%)</t>
        </is>
      </c>
      <c r="C39" s="14">
        <f>C36*0.7</f>
        <v/>
      </c>
    </row>
    <row r="40">
      <c r="B40" s="5" t="inlineStr">
        <is>
          <t>Base</t>
        </is>
      </c>
      <c r="C40" s="15">
        <f>C36</f>
        <v/>
      </c>
    </row>
    <row r="41">
      <c r="B41" s="5" t="inlineStr">
        <is>
          <t>Bull (+30%)</t>
        </is>
      </c>
      <c r="C41" s="16">
        <f>C36*1.30</f>
        <v/>
      </c>
    </row>
  </sheetData>
  <mergeCells count="1">
    <mergeCell ref="B2:M2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M4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</cols>
  <sheetData>
    <row r="2">
      <c r="B2" s="3" t="inlineStr">
        <is>
          <t>DCF — CANTV (Telecom)</t>
        </is>
      </c>
    </row>
    <row r="4">
      <c r="B4" s="4" t="inlineStr">
        <is>
          <t>INPUTS</t>
        </is>
      </c>
    </row>
    <row r="5">
      <c r="B5" s="5" t="inlineStr">
        <is>
          <t>WACC</t>
        </is>
      </c>
      <c r="C5" s="6" t="n">
        <v>0.095</v>
      </c>
    </row>
    <row r="6">
      <c r="B6" s="5" t="inlineStr">
        <is>
          <t>Terminal growth (g)</t>
        </is>
      </c>
      <c r="C6" s="6" t="n">
        <v>0.025</v>
      </c>
    </row>
    <row r="7">
      <c r="B7" s="5" t="inlineStr">
        <is>
          <t>Revenue Y1 (mmUSD)</t>
        </is>
      </c>
      <c r="C7" s="7" t="n">
        <v>1200</v>
      </c>
    </row>
    <row r="8">
      <c r="B8" s="5" t="inlineStr">
        <is>
          <t>Revenue CAGR Y1-Y10</t>
        </is>
      </c>
      <c r="C8" s="6" t="n">
        <v>0.12</v>
      </c>
    </row>
    <row r="9">
      <c r="B9" s="5" t="inlineStr">
        <is>
          <t>EBITDA margin</t>
        </is>
      </c>
      <c r="C9" s="6" t="n">
        <v>0.32</v>
      </c>
    </row>
    <row r="10">
      <c r="B10" s="5" t="inlineStr">
        <is>
          <t>Capex (% revenue)</t>
        </is>
      </c>
      <c r="C10" s="6" t="n">
        <v>0.15</v>
      </c>
    </row>
    <row r="11">
      <c r="B11" s="5" t="inlineStr">
        <is>
          <t>Tax rate (Y6+)</t>
        </is>
      </c>
      <c r="C11" s="6" t="n">
        <v>0</v>
      </c>
    </row>
    <row r="12">
      <c r="B12" s="5" t="inlineStr">
        <is>
          <t>Working capital Δ (% revenue)</t>
        </is>
      </c>
      <c r="C12" s="6" t="n">
        <v>0.05</v>
      </c>
    </row>
    <row r="13">
      <c r="B13" s="5" t="inlineStr">
        <is>
          <t>D&amp;A (% revenue)</t>
        </is>
      </c>
      <c r="C13" s="6" t="n">
        <v>0.08</v>
      </c>
    </row>
    <row r="14">
      <c r="B14" s="5" t="inlineStr">
        <is>
          <t>Net debt (mmUSD)</t>
        </is>
      </c>
      <c r="C14" s="7" t="n">
        <v>0</v>
      </c>
    </row>
    <row r="16">
      <c r="B16" s="4" t="inlineStr">
        <is>
          <t>PROJECTION</t>
        </is>
      </c>
    </row>
    <row r="17">
      <c r="B17" s="8" t="inlineStr">
        <is>
          <t>Año</t>
        </is>
      </c>
      <c r="C17" s="3" t="inlineStr">
        <is>
          <t>Y1</t>
        </is>
      </c>
      <c r="D17" s="3" t="inlineStr">
        <is>
          <t>Y2</t>
        </is>
      </c>
      <c r="E17" s="3" t="inlineStr">
        <is>
          <t>Y3</t>
        </is>
      </c>
      <c r="F17" s="3" t="inlineStr">
        <is>
          <t>Y4</t>
        </is>
      </c>
      <c r="G17" s="3" t="inlineStr">
        <is>
          <t>Y5</t>
        </is>
      </c>
      <c r="H17" s="3" t="inlineStr">
        <is>
          <t>Y6</t>
        </is>
      </c>
      <c r="I17" s="3" t="inlineStr">
        <is>
          <t>Y7</t>
        </is>
      </c>
      <c r="J17" s="3" t="inlineStr">
        <is>
          <t>Y8</t>
        </is>
      </c>
      <c r="K17" s="3" t="inlineStr">
        <is>
          <t>Y9</t>
        </is>
      </c>
      <c r="L17" s="3" t="inlineStr">
        <is>
          <t>Y10</t>
        </is>
      </c>
      <c r="M17" s="3" t="inlineStr">
        <is>
          <t>Terminal</t>
        </is>
      </c>
    </row>
    <row r="18">
      <c r="B18" s="5" t="inlineStr">
        <is>
          <t>Revenue (mmUSD)</t>
        </is>
      </c>
      <c r="C18" s="9">
        <f>C7</f>
        <v/>
      </c>
      <c r="D18" s="9">
        <f>C18*(1+$C$8)</f>
        <v/>
      </c>
      <c r="E18" s="9">
        <f>D18*(1+$C$8)</f>
        <v/>
      </c>
      <c r="F18" s="9">
        <f>E18*(1+$C$8)</f>
        <v/>
      </c>
      <c r="G18" s="9">
        <f>F18*(1+$C$8)</f>
        <v/>
      </c>
      <c r="H18" s="9">
        <f>G18*(1+$C$8)</f>
        <v/>
      </c>
      <c r="I18" s="9">
        <f>H18*(1+$C$8)</f>
        <v/>
      </c>
      <c r="J18" s="9">
        <f>I18*(1+$C$8)</f>
        <v/>
      </c>
      <c r="K18" s="9">
        <f>J18*(1+$C$8)</f>
        <v/>
      </c>
      <c r="L18" s="9">
        <f>K18*(1+$C$8)</f>
        <v/>
      </c>
      <c r="M18" s="9">
        <f>L18*(1+$C$6)</f>
        <v/>
      </c>
    </row>
    <row r="19">
      <c r="B19" s="5" t="inlineStr">
        <is>
          <t>EBITDA</t>
        </is>
      </c>
      <c r="C19" s="9">
        <f>C18*$C$9</f>
        <v/>
      </c>
      <c r="D19" s="9">
        <f>D18*$C$9</f>
        <v/>
      </c>
      <c r="E19" s="9">
        <f>E18*$C$9</f>
        <v/>
      </c>
      <c r="F19" s="9">
        <f>F18*$C$9</f>
        <v/>
      </c>
      <c r="G19" s="9">
        <f>G18*$C$9</f>
        <v/>
      </c>
      <c r="H19" s="9">
        <f>H18*$C$9</f>
        <v/>
      </c>
      <c r="I19" s="9">
        <f>I18*$C$9</f>
        <v/>
      </c>
      <c r="J19" s="9">
        <f>J18*$C$9</f>
        <v/>
      </c>
      <c r="K19" s="9">
        <f>K18*$C$9</f>
        <v/>
      </c>
      <c r="L19" s="9">
        <f>L18*$C$9</f>
        <v/>
      </c>
      <c r="M19" s="9">
        <f>M18*$C$9</f>
        <v/>
      </c>
    </row>
    <row r="20">
      <c r="B20" s="5" t="inlineStr">
        <is>
          <t>D&amp;A</t>
        </is>
      </c>
      <c r="C20" s="9">
        <f>C18*$C$13</f>
        <v/>
      </c>
      <c r="D20" s="9">
        <f>D18*$C$13</f>
        <v/>
      </c>
      <c r="E20" s="9">
        <f>E18*$C$13</f>
        <v/>
      </c>
      <c r="F20" s="9">
        <f>F18*$C$13</f>
        <v/>
      </c>
      <c r="G20" s="9">
        <f>G18*$C$13</f>
        <v/>
      </c>
      <c r="H20" s="9">
        <f>H18*$C$13</f>
        <v/>
      </c>
      <c r="I20" s="9">
        <f>I18*$C$13</f>
        <v/>
      </c>
      <c r="J20" s="9">
        <f>J18*$C$13</f>
        <v/>
      </c>
      <c r="K20" s="9">
        <f>K18*$C$13</f>
        <v/>
      </c>
      <c r="L20" s="9">
        <f>L18*$C$13</f>
        <v/>
      </c>
      <c r="M20" s="9">
        <f>M18*$C$13</f>
        <v/>
      </c>
    </row>
    <row r="21">
      <c r="B21" s="5" t="inlineStr">
        <is>
          <t>EBIT</t>
        </is>
      </c>
      <c r="C21" s="9">
        <f>C19-C20</f>
        <v/>
      </c>
      <c r="D21" s="9">
        <f>D19-D20</f>
        <v/>
      </c>
      <c r="E21" s="9">
        <f>E19-E20</f>
        <v/>
      </c>
      <c r="F21" s="9">
        <f>F19-F20</f>
        <v/>
      </c>
      <c r="G21" s="9">
        <f>G19-G20</f>
        <v/>
      </c>
      <c r="H21" s="9">
        <f>H19-H20</f>
        <v/>
      </c>
      <c r="I21" s="9">
        <f>I19-I20</f>
        <v/>
      </c>
      <c r="J21" s="9">
        <f>J19-J20</f>
        <v/>
      </c>
      <c r="K21" s="9">
        <f>K19-K20</f>
        <v/>
      </c>
      <c r="L21" s="9">
        <f>L19-L20</f>
        <v/>
      </c>
      <c r="M21" s="9">
        <f>M19-M20</f>
        <v/>
      </c>
    </row>
    <row r="22">
      <c r="B22" s="5" t="inlineStr">
        <is>
          <t>Tax</t>
        </is>
      </c>
      <c r="C22" s="9">
        <f>C21*0</f>
        <v/>
      </c>
      <c r="D22" s="9">
        <f>D21*0</f>
        <v/>
      </c>
      <c r="E22" s="9">
        <f>E21*0</f>
        <v/>
      </c>
      <c r="F22" s="9">
        <f>F21*0</f>
        <v/>
      </c>
      <c r="G22" s="9">
        <f>G21*0</f>
        <v/>
      </c>
      <c r="H22" s="9">
        <f>H21*$C$11</f>
        <v/>
      </c>
      <c r="I22" s="9">
        <f>I21*$C$11</f>
        <v/>
      </c>
      <c r="J22" s="9">
        <f>J21*$C$11</f>
        <v/>
      </c>
      <c r="K22" s="9">
        <f>K21*$C$11</f>
        <v/>
      </c>
      <c r="L22" s="9">
        <f>L21*$C$11</f>
        <v/>
      </c>
      <c r="M22" s="9">
        <f>M21*$C$11</f>
        <v/>
      </c>
    </row>
    <row r="23">
      <c r="B23" s="5" t="inlineStr">
        <is>
          <t>NOPAT</t>
        </is>
      </c>
      <c r="C23" s="9">
        <f>C21-C22</f>
        <v/>
      </c>
      <c r="D23" s="9">
        <f>D21-D22</f>
        <v/>
      </c>
      <c r="E23" s="9">
        <f>E21-E22</f>
        <v/>
      </c>
      <c r="F23" s="9">
        <f>F21-F22</f>
        <v/>
      </c>
      <c r="G23" s="9">
        <f>G21-G22</f>
        <v/>
      </c>
      <c r="H23" s="9">
        <f>H21-H22</f>
        <v/>
      </c>
      <c r="I23" s="9">
        <f>I21-I22</f>
        <v/>
      </c>
      <c r="J23" s="9">
        <f>J21-J22</f>
        <v/>
      </c>
      <c r="K23" s="9">
        <f>K21-K22</f>
        <v/>
      </c>
      <c r="L23" s="9">
        <f>L21-L22</f>
        <v/>
      </c>
      <c r="M23" s="9">
        <f>M21-M22</f>
        <v/>
      </c>
    </row>
    <row r="24">
      <c r="B24" s="5" t="inlineStr">
        <is>
          <t>Capex</t>
        </is>
      </c>
      <c r="C24" s="9">
        <f>C18*$C$10</f>
        <v/>
      </c>
      <c r="D24" s="9">
        <f>D18*$C$10</f>
        <v/>
      </c>
      <c r="E24" s="9">
        <f>E18*$C$10</f>
        <v/>
      </c>
      <c r="F24" s="9">
        <f>F18*$C$10</f>
        <v/>
      </c>
      <c r="G24" s="9">
        <f>G18*$C$10</f>
        <v/>
      </c>
      <c r="H24" s="9">
        <f>H18*$C$10</f>
        <v/>
      </c>
      <c r="I24" s="9">
        <f>I18*$C$10</f>
        <v/>
      </c>
      <c r="J24" s="9">
        <f>J18*$C$10</f>
        <v/>
      </c>
      <c r="K24" s="9">
        <f>K18*$C$10</f>
        <v/>
      </c>
      <c r="L24" s="9">
        <f>L18*$C$10</f>
        <v/>
      </c>
      <c r="M24" s="9">
        <f>M18*$C$10</f>
        <v/>
      </c>
    </row>
    <row r="25">
      <c r="B25" s="5" t="inlineStr">
        <is>
          <t>ΔWorking Capital</t>
        </is>
      </c>
      <c r="C25" s="9">
        <f>C18*$C$12*0.5</f>
        <v/>
      </c>
      <c r="D25" s="9">
        <f>(D18-C18)*$C$12</f>
        <v/>
      </c>
      <c r="E25" s="9">
        <f>(E18-D18)*$C$12</f>
        <v/>
      </c>
      <c r="F25" s="9">
        <f>(F18-E18)*$C$12</f>
        <v/>
      </c>
      <c r="G25" s="9">
        <f>(G18-F18)*$C$12</f>
        <v/>
      </c>
      <c r="H25" s="9">
        <f>(H18-G18)*$C$12</f>
        <v/>
      </c>
      <c r="I25" s="9">
        <f>(I18-H18)*$C$12</f>
        <v/>
      </c>
      <c r="J25" s="9">
        <f>(J18-I18)*$C$12</f>
        <v/>
      </c>
      <c r="K25" s="9">
        <f>(K18-J18)*$C$12</f>
        <v/>
      </c>
      <c r="L25" s="9">
        <f>(L18-K18)*$C$12</f>
        <v/>
      </c>
      <c r="M25" s="9">
        <f>(M18-L18)*$C$12</f>
        <v/>
      </c>
    </row>
    <row r="26">
      <c r="B26" s="5" t="inlineStr">
        <is>
          <t>FCF</t>
        </is>
      </c>
      <c r="C26" s="10">
        <f>C23+C20-C24-C25</f>
        <v/>
      </c>
      <c r="D26" s="10">
        <f>D23+D20-D24-D25</f>
        <v/>
      </c>
      <c r="E26" s="10">
        <f>E23+E20-E24-E25</f>
        <v/>
      </c>
      <c r="F26" s="10">
        <f>F23+F20-F24-F25</f>
        <v/>
      </c>
      <c r="G26" s="10">
        <f>G23+G20-G24-G25</f>
        <v/>
      </c>
      <c r="H26" s="10">
        <f>H23+H20-H24-H25</f>
        <v/>
      </c>
      <c r="I26" s="10">
        <f>I23+I20-I24-I25</f>
        <v/>
      </c>
      <c r="J26" s="10">
        <f>J23+J20-J24-J25</f>
        <v/>
      </c>
      <c r="K26" s="10">
        <f>K23+K20-K24-K25</f>
        <v/>
      </c>
      <c r="L26" s="10">
        <f>L23+L20-L24-L25</f>
        <v/>
      </c>
      <c r="M26" s="10">
        <f>M23+M20-M24-M25</f>
        <v/>
      </c>
    </row>
    <row r="27">
      <c r="B27" s="5" t="inlineStr">
        <is>
          <t>Discount factor</t>
        </is>
      </c>
      <c r="C27" s="11">
        <f>1/((1+$C$5)^1)</f>
        <v/>
      </c>
      <c r="D27" s="11">
        <f>1/((1+$C$5)^2)</f>
        <v/>
      </c>
      <c r="E27" s="11">
        <f>1/((1+$C$5)^3)</f>
        <v/>
      </c>
      <c r="F27" s="11">
        <f>1/((1+$C$5)^4)</f>
        <v/>
      </c>
      <c r="G27" s="11">
        <f>1/((1+$C$5)^5)</f>
        <v/>
      </c>
      <c r="H27" s="11">
        <f>1/((1+$C$5)^6)</f>
        <v/>
      </c>
      <c r="I27" s="11">
        <f>1/((1+$C$5)^7)</f>
        <v/>
      </c>
      <c r="J27" s="11">
        <f>1/((1+$C$5)^8)</f>
        <v/>
      </c>
      <c r="K27" s="11">
        <f>1/((1+$C$5)^9)</f>
        <v/>
      </c>
      <c r="L27" s="11">
        <f>1/((1+$C$5)^10)</f>
        <v/>
      </c>
    </row>
    <row r="28">
      <c r="B28" s="5" t="inlineStr">
        <is>
          <t>PV of FCF</t>
        </is>
      </c>
      <c r="C28" s="10">
        <f>C26*C27</f>
        <v/>
      </c>
      <c r="D28" s="10">
        <f>D26*D27</f>
        <v/>
      </c>
      <c r="E28" s="10">
        <f>E26*E27</f>
        <v/>
      </c>
      <c r="F28" s="10">
        <f>F26*F27</f>
        <v/>
      </c>
      <c r="G28" s="10">
        <f>G26*G27</f>
        <v/>
      </c>
      <c r="H28" s="10">
        <f>H26*H27</f>
        <v/>
      </c>
      <c r="I28" s="10">
        <f>I26*I27</f>
        <v/>
      </c>
      <c r="J28" s="10">
        <f>J26*J27</f>
        <v/>
      </c>
      <c r="K28" s="10">
        <f>K26*K27</f>
        <v/>
      </c>
      <c r="L28" s="10">
        <f>L26*L27</f>
        <v/>
      </c>
    </row>
    <row r="31">
      <c r="B31" s="5" t="inlineStr">
        <is>
          <t>Terminal Value (Gordon Growth)</t>
        </is>
      </c>
      <c r="C31" s="10">
        <f>M26/($C$5-$C$6)</f>
        <v/>
      </c>
    </row>
    <row r="32">
      <c r="B32" s="5" t="inlineStr">
        <is>
          <t>PV of Terminal Value</t>
        </is>
      </c>
      <c r="C32" s="10">
        <f>C31/((1+$C$5)^10)</f>
        <v/>
      </c>
    </row>
    <row r="34">
      <c r="B34" s="5" t="inlineStr">
        <is>
          <t>ENTERPRISE VALUE (EV)</t>
        </is>
      </c>
      <c r="C34" s="12">
        <f>SUM(C28:L28)+C32</f>
        <v/>
      </c>
    </row>
    <row r="35">
      <c r="B35" s="5" t="inlineStr">
        <is>
          <t>(–) Net Debt</t>
        </is>
      </c>
      <c r="C35" s="9">
        <f>$C$14</f>
        <v/>
      </c>
    </row>
    <row r="36">
      <c r="B36" s="5" t="inlineStr">
        <is>
          <t>EQUITY VALUE</t>
        </is>
      </c>
      <c r="C36" s="13">
        <f>C34-C35</f>
        <v/>
      </c>
    </row>
    <row r="38">
      <c r="B38" s="4" t="inlineStr">
        <is>
          <t>RECOVERY SCENARIOS</t>
        </is>
      </c>
    </row>
    <row r="39">
      <c r="B39" s="5" t="inlineStr">
        <is>
          <t>Bear (–30%)</t>
        </is>
      </c>
      <c r="C39" s="14">
        <f>C36*0.7</f>
        <v/>
      </c>
    </row>
    <row r="40">
      <c r="B40" s="5" t="inlineStr">
        <is>
          <t>Base</t>
        </is>
      </c>
      <c r="C40" s="15">
        <f>C36</f>
        <v/>
      </c>
    </row>
    <row r="41">
      <c r="B41" s="5" t="inlineStr">
        <is>
          <t>Bull (+30%)</t>
        </is>
      </c>
      <c r="C41" s="16">
        <f>C36*1.30</f>
        <v/>
      </c>
    </row>
  </sheetData>
  <mergeCells count="1">
    <mergeCell ref="B2:M2"/>
  </mergeCells>
  <pageMargins left="0.75" right="0.75" top="1" bottom="1" header="0.5" footer="0.5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B2:M4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</cols>
  <sheetData>
    <row r="2">
      <c r="B2" s="3" t="inlineStr">
        <is>
          <t>DCF — Banco de Venezuela (Banca)</t>
        </is>
      </c>
    </row>
    <row r="4">
      <c r="B4" s="4" t="inlineStr">
        <is>
          <t>INPUTS</t>
        </is>
      </c>
    </row>
    <row r="5">
      <c r="B5" s="5" t="inlineStr">
        <is>
          <t>WACC</t>
        </is>
      </c>
      <c r="C5" s="6" t="n">
        <v>0.12</v>
      </c>
    </row>
    <row r="6">
      <c r="B6" s="5" t="inlineStr">
        <is>
          <t>Terminal growth (g)</t>
        </is>
      </c>
      <c r="C6" s="6" t="n">
        <v>0.02</v>
      </c>
    </row>
    <row r="7">
      <c r="B7" s="5" t="inlineStr">
        <is>
          <t>Revenue Y1 (mmUSD)</t>
        </is>
      </c>
      <c r="C7" s="7" t="n">
        <v>800</v>
      </c>
    </row>
    <row r="8">
      <c r="B8" s="5" t="inlineStr">
        <is>
          <t>Revenue CAGR Y1-Y10</t>
        </is>
      </c>
      <c r="C8" s="6" t="n">
        <v>0.12</v>
      </c>
    </row>
    <row r="9">
      <c r="B9" s="5" t="inlineStr">
        <is>
          <t>EBITDA margin</t>
        </is>
      </c>
      <c r="C9" s="6" t="n">
        <v>0.25</v>
      </c>
    </row>
    <row r="10">
      <c r="B10" s="5" t="inlineStr">
        <is>
          <t>Capex (% revenue)</t>
        </is>
      </c>
      <c r="C10" s="6" t="n">
        <v>0.05</v>
      </c>
    </row>
    <row r="11">
      <c r="B11" s="5" t="inlineStr">
        <is>
          <t>Tax rate (Y6+)</t>
        </is>
      </c>
      <c r="C11" s="6" t="n">
        <v>0</v>
      </c>
    </row>
    <row r="12">
      <c r="B12" s="5" t="inlineStr">
        <is>
          <t>Working capital Δ (% revenue)</t>
        </is>
      </c>
      <c r="C12" s="6" t="n">
        <v>0</v>
      </c>
    </row>
    <row r="13">
      <c r="B13" s="5" t="inlineStr">
        <is>
          <t>D&amp;A (% revenue)</t>
        </is>
      </c>
      <c r="C13" s="6" t="n">
        <v>0.08</v>
      </c>
    </row>
    <row r="14">
      <c r="B14" s="5" t="inlineStr">
        <is>
          <t>Net debt (mmUSD)</t>
        </is>
      </c>
      <c r="C14" s="7" t="n">
        <v>0</v>
      </c>
    </row>
    <row r="16">
      <c r="B16" s="4" t="inlineStr">
        <is>
          <t>PROJECTION</t>
        </is>
      </c>
    </row>
    <row r="17">
      <c r="B17" s="8" t="inlineStr">
        <is>
          <t>Año</t>
        </is>
      </c>
      <c r="C17" s="3" t="inlineStr">
        <is>
          <t>Y1</t>
        </is>
      </c>
      <c r="D17" s="3" t="inlineStr">
        <is>
          <t>Y2</t>
        </is>
      </c>
      <c r="E17" s="3" t="inlineStr">
        <is>
          <t>Y3</t>
        </is>
      </c>
      <c r="F17" s="3" t="inlineStr">
        <is>
          <t>Y4</t>
        </is>
      </c>
      <c r="G17" s="3" t="inlineStr">
        <is>
          <t>Y5</t>
        </is>
      </c>
      <c r="H17" s="3" t="inlineStr">
        <is>
          <t>Y6</t>
        </is>
      </c>
      <c r="I17" s="3" t="inlineStr">
        <is>
          <t>Y7</t>
        </is>
      </c>
      <c r="J17" s="3" t="inlineStr">
        <is>
          <t>Y8</t>
        </is>
      </c>
      <c r="K17" s="3" t="inlineStr">
        <is>
          <t>Y9</t>
        </is>
      </c>
      <c r="L17" s="3" t="inlineStr">
        <is>
          <t>Y10</t>
        </is>
      </c>
      <c r="M17" s="3" t="inlineStr">
        <is>
          <t>Terminal</t>
        </is>
      </c>
    </row>
    <row r="18">
      <c r="B18" s="5" t="inlineStr">
        <is>
          <t>Revenue (mmUSD)</t>
        </is>
      </c>
      <c r="C18" s="9">
        <f>C7</f>
        <v/>
      </c>
      <c r="D18" s="9">
        <f>C18*(1+$C$8)</f>
        <v/>
      </c>
      <c r="E18" s="9">
        <f>D18*(1+$C$8)</f>
        <v/>
      </c>
      <c r="F18" s="9">
        <f>E18*(1+$C$8)</f>
        <v/>
      </c>
      <c r="G18" s="9">
        <f>F18*(1+$C$8)</f>
        <v/>
      </c>
      <c r="H18" s="9">
        <f>G18*(1+$C$8)</f>
        <v/>
      </c>
      <c r="I18" s="9">
        <f>H18*(1+$C$8)</f>
        <v/>
      </c>
      <c r="J18" s="9">
        <f>I18*(1+$C$8)</f>
        <v/>
      </c>
      <c r="K18" s="9">
        <f>J18*(1+$C$8)</f>
        <v/>
      </c>
      <c r="L18" s="9">
        <f>K18*(1+$C$8)</f>
        <v/>
      </c>
      <c r="M18" s="9">
        <f>L18*(1+$C$6)</f>
        <v/>
      </c>
    </row>
    <row r="19">
      <c r="B19" s="5" t="inlineStr">
        <is>
          <t>EBITDA</t>
        </is>
      </c>
      <c r="C19" s="9">
        <f>C18*$C$9</f>
        <v/>
      </c>
      <c r="D19" s="9">
        <f>D18*$C$9</f>
        <v/>
      </c>
      <c r="E19" s="9">
        <f>E18*$C$9</f>
        <v/>
      </c>
      <c r="F19" s="9">
        <f>F18*$C$9</f>
        <v/>
      </c>
      <c r="G19" s="9">
        <f>G18*$C$9</f>
        <v/>
      </c>
      <c r="H19" s="9">
        <f>H18*$C$9</f>
        <v/>
      </c>
      <c r="I19" s="9">
        <f>I18*$C$9</f>
        <v/>
      </c>
      <c r="J19" s="9">
        <f>J18*$C$9</f>
        <v/>
      </c>
      <c r="K19" s="9">
        <f>K18*$C$9</f>
        <v/>
      </c>
      <c r="L19" s="9">
        <f>L18*$C$9</f>
        <v/>
      </c>
      <c r="M19" s="9">
        <f>M18*$C$9</f>
        <v/>
      </c>
    </row>
    <row r="20">
      <c r="B20" s="5" t="inlineStr">
        <is>
          <t>D&amp;A</t>
        </is>
      </c>
      <c r="C20" s="9">
        <f>C18*$C$13</f>
        <v/>
      </c>
      <c r="D20" s="9">
        <f>D18*$C$13</f>
        <v/>
      </c>
      <c r="E20" s="9">
        <f>E18*$C$13</f>
        <v/>
      </c>
      <c r="F20" s="9">
        <f>F18*$C$13</f>
        <v/>
      </c>
      <c r="G20" s="9">
        <f>G18*$C$13</f>
        <v/>
      </c>
      <c r="H20" s="9">
        <f>H18*$C$13</f>
        <v/>
      </c>
      <c r="I20" s="9">
        <f>I18*$C$13</f>
        <v/>
      </c>
      <c r="J20" s="9">
        <f>J18*$C$13</f>
        <v/>
      </c>
      <c r="K20" s="9">
        <f>K18*$C$13</f>
        <v/>
      </c>
      <c r="L20" s="9">
        <f>L18*$C$13</f>
        <v/>
      </c>
      <c r="M20" s="9">
        <f>M18*$C$13</f>
        <v/>
      </c>
    </row>
    <row r="21">
      <c r="B21" s="5" t="inlineStr">
        <is>
          <t>EBIT</t>
        </is>
      </c>
      <c r="C21" s="9">
        <f>C19-C20</f>
        <v/>
      </c>
      <c r="D21" s="9">
        <f>D19-D20</f>
        <v/>
      </c>
      <c r="E21" s="9">
        <f>E19-E20</f>
        <v/>
      </c>
      <c r="F21" s="9">
        <f>F19-F20</f>
        <v/>
      </c>
      <c r="G21" s="9">
        <f>G19-G20</f>
        <v/>
      </c>
      <c r="H21" s="9">
        <f>H19-H20</f>
        <v/>
      </c>
      <c r="I21" s="9">
        <f>I19-I20</f>
        <v/>
      </c>
      <c r="J21" s="9">
        <f>J19-J20</f>
        <v/>
      </c>
      <c r="K21" s="9">
        <f>K19-K20</f>
        <v/>
      </c>
      <c r="L21" s="9">
        <f>L19-L20</f>
        <v/>
      </c>
      <c r="M21" s="9">
        <f>M19-M20</f>
        <v/>
      </c>
    </row>
    <row r="22">
      <c r="B22" s="5" t="inlineStr">
        <is>
          <t>Tax</t>
        </is>
      </c>
      <c r="C22" s="9">
        <f>C21*0</f>
        <v/>
      </c>
      <c r="D22" s="9">
        <f>D21*0</f>
        <v/>
      </c>
      <c r="E22" s="9">
        <f>E21*0</f>
        <v/>
      </c>
      <c r="F22" s="9">
        <f>F21*0</f>
        <v/>
      </c>
      <c r="G22" s="9">
        <f>G21*0</f>
        <v/>
      </c>
      <c r="H22" s="9">
        <f>H21*$C$11</f>
        <v/>
      </c>
      <c r="I22" s="9">
        <f>I21*$C$11</f>
        <v/>
      </c>
      <c r="J22" s="9">
        <f>J21*$C$11</f>
        <v/>
      </c>
      <c r="K22" s="9">
        <f>K21*$C$11</f>
        <v/>
      </c>
      <c r="L22" s="9">
        <f>L21*$C$11</f>
        <v/>
      </c>
      <c r="M22" s="9">
        <f>M21*$C$11</f>
        <v/>
      </c>
    </row>
    <row r="23">
      <c r="B23" s="5" t="inlineStr">
        <is>
          <t>NOPAT</t>
        </is>
      </c>
      <c r="C23" s="9">
        <f>C21-C22</f>
        <v/>
      </c>
      <c r="D23" s="9">
        <f>D21-D22</f>
        <v/>
      </c>
      <c r="E23" s="9">
        <f>E21-E22</f>
        <v/>
      </c>
      <c r="F23" s="9">
        <f>F21-F22</f>
        <v/>
      </c>
      <c r="G23" s="9">
        <f>G21-G22</f>
        <v/>
      </c>
      <c r="H23" s="9">
        <f>H21-H22</f>
        <v/>
      </c>
      <c r="I23" s="9">
        <f>I21-I22</f>
        <v/>
      </c>
      <c r="J23" s="9">
        <f>J21-J22</f>
        <v/>
      </c>
      <c r="K23" s="9">
        <f>K21-K22</f>
        <v/>
      </c>
      <c r="L23" s="9">
        <f>L21-L22</f>
        <v/>
      </c>
      <c r="M23" s="9">
        <f>M21-M22</f>
        <v/>
      </c>
    </row>
    <row r="24">
      <c r="B24" s="5" t="inlineStr">
        <is>
          <t>Capex</t>
        </is>
      </c>
      <c r="C24" s="9">
        <f>C18*$C$10</f>
        <v/>
      </c>
      <c r="D24" s="9">
        <f>D18*$C$10</f>
        <v/>
      </c>
      <c r="E24" s="9">
        <f>E18*$C$10</f>
        <v/>
      </c>
      <c r="F24" s="9">
        <f>F18*$C$10</f>
        <v/>
      </c>
      <c r="G24" s="9">
        <f>G18*$C$10</f>
        <v/>
      </c>
      <c r="H24" s="9">
        <f>H18*$C$10</f>
        <v/>
      </c>
      <c r="I24" s="9">
        <f>I18*$C$10</f>
        <v/>
      </c>
      <c r="J24" s="9">
        <f>J18*$C$10</f>
        <v/>
      </c>
      <c r="K24" s="9">
        <f>K18*$C$10</f>
        <v/>
      </c>
      <c r="L24" s="9">
        <f>L18*$C$10</f>
        <v/>
      </c>
      <c r="M24" s="9">
        <f>M18*$C$10</f>
        <v/>
      </c>
    </row>
    <row r="25">
      <c r="B25" s="5" t="inlineStr">
        <is>
          <t>ΔWorking Capital</t>
        </is>
      </c>
      <c r="C25" s="9">
        <f>C18*$C$12*0.5</f>
        <v/>
      </c>
      <c r="D25" s="9">
        <f>(D18-C18)*$C$12</f>
        <v/>
      </c>
      <c r="E25" s="9">
        <f>(E18-D18)*$C$12</f>
        <v/>
      </c>
      <c r="F25" s="9">
        <f>(F18-E18)*$C$12</f>
        <v/>
      </c>
      <c r="G25" s="9">
        <f>(G18-F18)*$C$12</f>
        <v/>
      </c>
      <c r="H25" s="9">
        <f>(H18-G18)*$C$12</f>
        <v/>
      </c>
      <c r="I25" s="9">
        <f>(I18-H18)*$C$12</f>
        <v/>
      </c>
      <c r="J25" s="9">
        <f>(J18-I18)*$C$12</f>
        <v/>
      </c>
      <c r="K25" s="9">
        <f>(K18-J18)*$C$12</f>
        <v/>
      </c>
      <c r="L25" s="9">
        <f>(L18-K18)*$C$12</f>
        <v/>
      </c>
      <c r="M25" s="9">
        <f>(M18-L18)*$C$12</f>
        <v/>
      </c>
    </row>
    <row r="26">
      <c r="B26" s="5" t="inlineStr">
        <is>
          <t>FCF</t>
        </is>
      </c>
      <c r="C26" s="10">
        <f>C23+C20-C24-C25</f>
        <v/>
      </c>
      <c r="D26" s="10">
        <f>D23+D20-D24-D25</f>
        <v/>
      </c>
      <c r="E26" s="10">
        <f>E23+E20-E24-E25</f>
        <v/>
      </c>
      <c r="F26" s="10">
        <f>F23+F20-F24-F25</f>
        <v/>
      </c>
      <c r="G26" s="10">
        <f>G23+G20-G24-G25</f>
        <v/>
      </c>
      <c r="H26" s="10">
        <f>H23+H20-H24-H25</f>
        <v/>
      </c>
      <c r="I26" s="10">
        <f>I23+I20-I24-I25</f>
        <v/>
      </c>
      <c r="J26" s="10">
        <f>J23+J20-J24-J25</f>
        <v/>
      </c>
      <c r="K26" s="10">
        <f>K23+K20-K24-K25</f>
        <v/>
      </c>
      <c r="L26" s="10">
        <f>L23+L20-L24-L25</f>
        <v/>
      </c>
      <c r="M26" s="10">
        <f>M23+M20-M24-M25</f>
        <v/>
      </c>
    </row>
    <row r="27">
      <c r="B27" s="5" t="inlineStr">
        <is>
          <t>Discount factor</t>
        </is>
      </c>
      <c r="C27" s="11">
        <f>1/((1+$C$5)^1)</f>
        <v/>
      </c>
      <c r="D27" s="11">
        <f>1/((1+$C$5)^2)</f>
        <v/>
      </c>
      <c r="E27" s="11">
        <f>1/((1+$C$5)^3)</f>
        <v/>
      </c>
      <c r="F27" s="11">
        <f>1/((1+$C$5)^4)</f>
        <v/>
      </c>
      <c r="G27" s="11">
        <f>1/((1+$C$5)^5)</f>
        <v/>
      </c>
      <c r="H27" s="11">
        <f>1/((1+$C$5)^6)</f>
        <v/>
      </c>
      <c r="I27" s="11">
        <f>1/((1+$C$5)^7)</f>
        <v/>
      </c>
      <c r="J27" s="11">
        <f>1/((1+$C$5)^8)</f>
        <v/>
      </c>
      <c r="K27" s="11">
        <f>1/((1+$C$5)^9)</f>
        <v/>
      </c>
      <c r="L27" s="11">
        <f>1/((1+$C$5)^10)</f>
        <v/>
      </c>
    </row>
    <row r="28">
      <c r="B28" s="5" t="inlineStr">
        <is>
          <t>PV of FCF</t>
        </is>
      </c>
      <c r="C28" s="10">
        <f>C26*C27</f>
        <v/>
      </c>
      <c r="D28" s="10">
        <f>D26*D27</f>
        <v/>
      </c>
      <c r="E28" s="10">
        <f>E26*E27</f>
        <v/>
      </c>
      <c r="F28" s="10">
        <f>F26*F27</f>
        <v/>
      </c>
      <c r="G28" s="10">
        <f>G26*G27</f>
        <v/>
      </c>
      <c r="H28" s="10">
        <f>H26*H27</f>
        <v/>
      </c>
      <c r="I28" s="10">
        <f>I26*I27</f>
        <v/>
      </c>
      <c r="J28" s="10">
        <f>J26*J27</f>
        <v/>
      </c>
      <c r="K28" s="10">
        <f>K26*K27</f>
        <v/>
      </c>
      <c r="L28" s="10">
        <f>L26*L27</f>
        <v/>
      </c>
    </row>
    <row r="31">
      <c r="B31" s="5" t="inlineStr">
        <is>
          <t>Terminal Value (Gordon Growth)</t>
        </is>
      </c>
      <c r="C31" s="10">
        <f>M26/($C$5-$C$6)</f>
        <v/>
      </c>
    </row>
    <row r="32">
      <c r="B32" s="5" t="inlineStr">
        <is>
          <t>PV of Terminal Value</t>
        </is>
      </c>
      <c r="C32" s="10">
        <f>C31/((1+$C$5)^10)</f>
        <v/>
      </c>
    </row>
    <row r="34">
      <c r="B34" s="5" t="inlineStr">
        <is>
          <t>ENTERPRISE VALUE (EV)</t>
        </is>
      </c>
      <c r="C34" s="12">
        <f>SUM(C28:L28)+C32</f>
        <v/>
      </c>
    </row>
    <row r="35">
      <c r="B35" s="5" t="inlineStr">
        <is>
          <t>(–) Net Debt</t>
        </is>
      </c>
      <c r="C35" s="9">
        <f>$C$14</f>
        <v/>
      </c>
    </row>
    <row r="36">
      <c r="B36" s="5" t="inlineStr">
        <is>
          <t>EQUITY VALUE</t>
        </is>
      </c>
      <c r="C36" s="13">
        <f>C34-C35</f>
        <v/>
      </c>
    </row>
    <row r="38">
      <c r="B38" s="4" t="inlineStr">
        <is>
          <t>RECOVERY SCENARIOS</t>
        </is>
      </c>
    </row>
    <row r="39">
      <c r="B39" s="5" t="inlineStr">
        <is>
          <t>Bear (–30%)</t>
        </is>
      </c>
      <c r="C39" s="14">
        <f>C36*0.7</f>
        <v/>
      </c>
    </row>
    <row r="40">
      <c r="B40" s="5" t="inlineStr">
        <is>
          <t>Base</t>
        </is>
      </c>
      <c r="C40" s="15">
        <f>C36</f>
        <v/>
      </c>
    </row>
    <row r="41">
      <c r="B41" s="5" t="inlineStr">
        <is>
          <t>Bull (+30%)</t>
        </is>
      </c>
      <c r="C41" s="16">
        <f>C36*1.30</f>
        <v/>
      </c>
    </row>
  </sheetData>
  <mergeCells count="1">
    <mergeCell ref="B2:M2"/>
  </mergeCells>
  <pageMargins left="0.75" right="0.75" top="1" bottom="1" header="0.5" footer="0.5"/>
  <drawing xmlns:r="http://schemas.openxmlformats.org/officeDocument/2006/relationships" r:id="rId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B2:M4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</cols>
  <sheetData>
    <row r="2">
      <c r="B2" s="3" t="inlineStr">
        <is>
          <t>DCF — CRP Refinería Cardón (Refinación)</t>
        </is>
      </c>
    </row>
    <row r="4">
      <c r="B4" s="4" t="inlineStr">
        <is>
          <t>INPUTS</t>
        </is>
      </c>
    </row>
    <row r="5">
      <c r="B5" s="5" t="inlineStr">
        <is>
          <t>WACC</t>
        </is>
      </c>
      <c r="C5" s="6" t="n">
        <v>0.105</v>
      </c>
    </row>
    <row r="6">
      <c r="B6" s="5" t="inlineStr">
        <is>
          <t>Terminal growth (g)</t>
        </is>
      </c>
      <c r="C6" s="6" t="n">
        <v>0.02</v>
      </c>
    </row>
    <row r="7">
      <c r="B7" s="5" t="inlineStr">
        <is>
          <t>Revenue Y1 (mmUSD)</t>
        </is>
      </c>
      <c r="C7" s="7" t="n">
        <v>600</v>
      </c>
    </row>
    <row r="8">
      <c r="B8" s="5" t="inlineStr">
        <is>
          <t>Revenue CAGR Y1-Y10</t>
        </is>
      </c>
      <c r="C8" s="6" t="n">
        <v>0.12</v>
      </c>
    </row>
    <row r="9">
      <c r="B9" s="5" t="inlineStr">
        <is>
          <t>EBITDA margin</t>
        </is>
      </c>
      <c r="C9" s="6" t="n">
        <v>0.15</v>
      </c>
    </row>
    <row r="10">
      <c r="B10" s="5" t="inlineStr">
        <is>
          <t>Capex (% revenue)</t>
        </is>
      </c>
      <c r="C10" s="6" t="n">
        <v>0.2</v>
      </c>
    </row>
    <row r="11">
      <c r="B11" s="5" t="inlineStr">
        <is>
          <t>Tax rate (Y6+)</t>
        </is>
      </c>
      <c r="C11" s="6" t="n">
        <v>0</v>
      </c>
    </row>
    <row r="12">
      <c r="B12" s="5" t="inlineStr">
        <is>
          <t>Working capital Δ (% revenue)</t>
        </is>
      </c>
      <c r="C12" s="6" t="n">
        <v>0.08</v>
      </c>
    </row>
    <row r="13">
      <c r="B13" s="5" t="inlineStr">
        <is>
          <t>D&amp;A (% revenue)</t>
        </is>
      </c>
      <c r="C13" s="6" t="n">
        <v>0.08</v>
      </c>
    </row>
    <row r="14">
      <c r="B14" s="5" t="inlineStr">
        <is>
          <t>Net debt (mmUSD)</t>
        </is>
      </c>
      <c r="C14" s="7" t="n">
        <v>0</v>
      </c>
    </row>
    <row r="16">
      <c r="B16" s="4" t="inlineStr">
        <is>
          <t>PROJECTION</t>
        </is>
      </c>
    </row>
    <row r="17">
      <c r="B17" s="8" t="inlineStr">
        <is>
          <t>Año</t>
        </is>
      </c>
      <c r="C17" s="3" t="inlineStr">
        <is>
          <t>Y1</t>
        </is>
      </c>
      <c r="D17" s="3" t="inlineStr">
        <is>
          <t>Y2</t>
        </is>
      </c>
      <c r="E17" s="3" t="inlineStr">
        <is>
          <t>Y3</t>
        </is>
      </c>
      <c r="F17" s="3" t="inlineStr">
        <is>
          <t>Y4</t>
        </is>
      </c>
      <c r="G17" s="3" t="inlineStr">
        <is>
          <t>Y5</t>
        </is>
      </c>
      <c r="H17" s="3" t="inlineStr">
        <is>
          <t>Y6</t>
        </is>
      </c>
      <c r="I17" s="3" t="inlineStr">
        <is>
          <t>Y7</t>
        </is>
      </c>
      <c r="J17" s="3" t="inlineStr">
        <is>
          <t>Y8</t>
        </is>
      </c>
      <c r="K17" s="3" t="inlineStr">
        <is>
          <t>Y9</t>
        </is>
      </c>
      <c r="L17" s="3" t="inlineStr">
        <is>
          <t>Y10</t>
        </is>
      </c>
      <c r="M17" s="3" t="inlineStr">
        <is>
          <t>Terminal</t>
        </is>
      </c>
    </row>
    <row r="18">
      <c r="B18" s="5" t="inlineStr">
        <is>
          <t>Revenue (mmUSD)</t>
        </is>
      </c>
      <c r="C18" s="9">
        <f>C7</f>
        <v/>
      </c>
      <c r="D18" s="9">
        <f>C18*(1+$C$8)</f>
        <v/>
      </c>
      <c r="E18" s="9">
        <f>D18*(1+$C$8)</f>
        <v/>
      </c>
      <c r="F18" s="9">
        <f>E18*(1+$C$8)</f>
        <v/>
      </c>
      <c r="G18" s="9">
        <f>F18*(1+$C$8)</f>
        <v/>
      </c>
      <c r="H18" s="9">
        <f>G18*(1+$C$8)</f>
        <v/>
      </c>
      <c r="I18" s="9">
        <f>H18*(1+$C$8)</f>
        <v/>
      </c>
      <c r="J18" s="9">
        <f>I18*(1+$C$8)</f>
        <v/>
      </c>
      <c r="K18" s="9">
        <f>J18*(1+$C$8)</f>
        <v/>
      </c>
      <c r="L18" s="9">
        <f>K18*(1+$C$8)</f>
        <v/>
      </c>
      <c r="M18" s="9">
        <f>L18*(1+$C$6)</f>
        <v/>
      </c>
    </row>
    <row r="19">
      <c r="B19" s="5" t="inlineStr">
        <is>
          <t>EBITDA</t>
        </is>
      </c>
      <c r="C19" s="9">
        <f>C18*$C$9</f>
        <v/>
      </c>
      <c r="D19" s="9">
        <f>D18*$C$9</f>
        <v/>
      </c>
      <c r="E19" s="9">
        <f>E18*$C$9</f>
        <v/>
      </c>
      <c r="F19" s="9">
        <f>F18*$C$9</f>
        <v/>
      </c>
      <c r="G19" s="9">
        <f>G18*$C$9</f>
        <v/>
      </c>
      <c r="H19" s="9">
        <f>H18*$C$9</f>
        <v/>
      </c>
      <c r="I19" s="9">
        <f>I18*$C$9</f>
        <v/>
      </c>
      <c r="J19" s="9">
        <f>J18*$C$9</f>
        <v/>
      </c>
      <c r="K19" s="9">
        <f>K18*$C$9</f>
        <v/>
      </c>
      <c r="L19" s="9">
        <f>L18*$C$9</f>
        <v/>
      </c>
      <c r="M19" s="9">
        <f>M18*$C$9</f>
        <v/>
      </c>
    </row>
    <row r="20">
      <c r="B20" s="5" t="inlineStr">
        <is>
          <t>D&amp;A</t>
        </is>
      </c>
      <c r="C20" s="9">
        <f>C18*$C$13</f>
        <v/>
      </c>
      <c r="D20" s="9">
        <f>D18*$C$13</f>
        <v/>
      </c>
      <c r="E20" s="9">
        <f>E18*$C$13</f>
        <v/>
      </c>
      <c r="F20" s="9">
        <f>F18*$C$13</f>
        <v/>
      </c>
      <c r="G20" s="9">
        <f>G18*$C$13</f>
        <v/>
      </c>
      <c r="H20" s="9">
        <f>H18*$C$13</f>
        <v/>
      </c>
      <c r="I20" s="9">
        <f>I18*$C$13</f>
        <v/>
      </c>
      <c r="J20" s="9">
        <f>J18*$C$13</f>
        <v/>
      </c>
      <c r="K20" s="9">
        <f>K18*$C$13</f>
        <v/>
      </c>
      <c r="L20" s="9">
        <f>L18*$C$13</f>
        <v/>
      </c>
      <c r="M20" s="9">
        <f>M18*$C$13</f>
        <v/>
      </c>
    </row>
    <row r="21">
      <c r="B21" s="5" t="inlineStr">
        <is>
          <t>EBIT</t>
        </is>
      </c>
      <c r="C21" s="9">
        <f>C19-C20</f>
        <v/>
      </c>
      <c r="D21" s="9">
        <f>D19-D20</f>
        <v/>
      </c>
      <c r="E21" s="9">
        <f>E19-E20</f>
        <v/>
      </c>
      <c r="F21" s="9">
        <f>F19-F20</f>
        <v/>
      </c>
      <c r="G21" s="9">
        <f>G19-G20</f>
        <v/>
      </c>
      <c r="H21" s="9">
        <f>H19-H20</f>
        <v/>
      </c>
      <c r="I21" s="9">
        <f>I19-I20</f>
        <v/>
      </c>
      <c r="J21" s="9">
        <f>J19-J20</f>
        <v/>
      </c>
      <c r="K21" s="9">
        <f>K19-K20</f>
        <v/>
      </c>
      <c r="L21" s="9">
        <f>L19-L20</f>
        <v/>
      </c>
      <c r="M21" s="9">
        <f>M19-M20</f>
        <v/>
      </c>
    </row>
    <row r="22">
      <c r="B22" s="5" t="inlineStr">
        <is>
          <t>Tax</t>
        </is>
      </c>
      <c r="C22" s="9">
        <f>C21*0</f>
        <v/>
      </c>
      <c r="D22" s="9">
        <f>D21*0</f>
        <v/>
      </c>
      <c r="E22" s="9">
        <f>E21*0</f>
        <v/>
      </c>
      <c r="F22" s="9">
        <f>F21*0</f>
        <v/>
      </c>
      <c r="G22" s="9">
        <f>G21*0</f>
        <v/>
      </c>
      <c r="H22" s="9">
        <f>H21*$C$11</f>
        <v/>
      </c>
      <c r="I22" s="9">
        <f>I21*$C$11</f>
        <v/>
      </c>
      <c r="J22" s="9">
        <f>J21*$C$11</f>
        <v/>
      </c>
      <c r="K22" s="9">
        <f>K21*$C$11</f>
        <v/>
      </c>
      <c r="L22" s="9">
        <f>L21*$C$11</f>
        <v/>
      </c>
      <c r="M22" s="9">
        <f>M21*$C$11</f>
        <v/>
      </c>
    </row>
    <row r="23">
      <c r="B23" s="5" t="inlineStr">
        <is>
          <t>NOPAT</t>
        </is>
      </c>
      <c r="C23" s="9">
        <f>C21-C22</f>
        <v/>
      </c>
      <c r="D23" s="9">
        <f>D21-D22</f>
        <v/>
      </c>
      <c r="E23" s="9">
        <f>E21-E22</f>
        <v/>
      </c>
      <c r="F23" s="9">
        <f>F21-F22</f>
        <v/>
      </c>
      <c r="G23" s="9">
        <f>G21-G22</f>
        <v/>
      </c>
      <c r="H23" s="9">
        <f>H21-H22</f>
        <v/>
      </c>
      <c r="I23" s="9">
        <f>I21-I22</f>
        <v/>
      </c>
      <c r="J23" s="9">
        <f>J21-J22</f>
        <v/>
      </c>
      <c r="K23" s="9">
        <f>K21-K22</f>
        <v/>
      </c>
      <c r="L23" s="9">
        <f>L21-L22</f>
        <v/>
      </c>
      <c r="M23" s="9">
        <f>M21-M22</f>
        <v/>
      </c>
    </row>
    <row r="24">
      <c r="B24" s="5" t="inlineStr">
        <is>
          <t>Capex</t>
        </is>
      </c>
      <c r="C24" s="9">
        <f>C18*$C$10</f>
        <v/>
      </c>
      <c r="D24" s="9">
        <f>D18*$C$10</f>
        <v/>
      </c>
      <c r="E24" s="9">
        <f>E18*$C$10</f>
        <v/>
      </c>
      <c r="F24" s="9">
        <f>F18*$C$10</f>
        <v/>
      </c>
      <c r="G24" s="9">
        <f>G18*$C$10</f>
        <v/>
      </c>
      <c r="H24" s="9">
        <f>H18*$C$10</f>
        <v/>
      </c>
      <c r="I24" s="9">
        <f>I18*$C$10</f>
        <v/>
      </c>
      <c r="J24" s="9">
        <f>J18*$C$10</f>
        <v/>
      </c>
      <c r="K24" s="9">
        <f>K18*$C$10</f>
        <v/>
      </c>
      <c r="L24" s="9">
        <f>L18*$C$10</f>
        <v/>
      </c>
      <c r="M24" s="9">
        <f>M18*$C$10</f>
        <v/>
      </c>
    </row>
    <row r="25">
      <c r="B25" s="5" t="inlineStr">
        <is>
          <t>ΔWorking Capital</t>
        </is>
      </c>
      <c r="C25" s="9">
        <f>C18*$C$12*0.5</f>
        <v/>
      </c>
      <c r="D25" s="9">
        <f>(D18-C18)*$C$12</f>
        <v/>
      </c>
      <c r="E25" s="9">
        <f>(E18-D18)*$C$12</f>
        <v/>
      </c>
      <c r="F25" s="9">
        <f>(F18-E18)*$C$12</f>
        <v/>
      </c>
      <c r="G25" s="9">
        <f>(G18-F18)*$C$12</f>
        <v/>
      </c>
      <c r="H25" s="9">
        <f>(H18-G18)*$C$12</f>
        <v/>
      </c>
      <c r="I25" s="9">
        <f>(I18-H18)*$C$12</f>
        <v/>
      </c>
      <c r="J25" s="9">
        <f>(J18-I18)*$C$12</f>
        <v/>
      </c>
      <c r="K25" s="9">
        <f>(K18-J18)*$C$12</f>
        <v/>
      </c>
      <c r="L25" s="9">
        <f>(L18-K18)*$C$12</f>
        <v/>
      </c>
      <c r="M25" s="9">
        <f>(M18-L18)*$C$12</f>
        <v/>
      </c>
    </row>
    <row r="26">
      <c r="B26" s="5" t="inlineStr">
        <is>
          <t>FCF</t>
        </is>
      </c>
      <c r="C26" s="10">
        <f>C23+C20-C24-C25</f>
        <v/>
      </c>
      <c r="D26" s="10">
        <f>D23+D20-D24-D25</f>
        <v/>
      </c>
      <c r="E26" s="10">
        <f>E23+E20-E24-E25</f>
        <v/>
      </c>
      <c r="F26" s="10">
        <f>F23+F20-F24-F25</f>
        <v/>
      </c>
      <c r="G26" s="10">
        <f>G23+G20-G24-G25</f>
        <v/>
      </c>
      <c r="H26" s="10">
        <f>H23+H20-H24-H25</f>
        <v/>
      </c>
      <c r="I26" s="10">
        <f>I23+I20-I24-I25</f>
        <v/>
      </c>
      <c r="J26" s="10">
        <f>J23+J20-J24-J25</f>
        <v/>
      </c>
      <c r="K26" s="10">
        <f>K23+K20-K24-K25</f>
        <v/>
      </c>
      <c r="L26" s="10">
        <f>L23+L20-L24-L25</f>
        <v/>
      </c>
      <c r="M26" s="10">
        <f>M23+M20-M24-M25</f>
        <v/>
      </c>
    </row>
    <row r="27">
      <c r="B27" s="5" t="inlineStr">
        <is>
          <t>Discount factor</t>
        </is>
      </c>
      <c r="C27" s="11">
        <f>1/((1+$C$5)^1)</f>
        <v/>
      </c>
      <c r="D27" s="11">
        <f>1/((1+$C$5)^2)</f>
        <v/>
      </c>
      <c r="E27" s="11">
        <f>1/((1+$C$5)^3)</f>
        <v/>
      </c>
      <c r="F27" s="11">
        <f>1/((1+$C$5)^4)</f>
        <v/>
      </c>
      <c r="G27" s="11">
        <f>1/((1+$C$5)^5)</f>
        <v/>
      </c>
      <c r="H27" s="11">
        <f>1/((1+$C$5)^6)</f>
        <v/>
      </c>
      <c r="I27" s="11">
        <f>1/((1+$C$5)^7)</f>
        <v/>
      </c>
      <c r="J27" s="11">
        <f>1/((1+$C$5)^8)</f>
        <v/>
      </c>
      <c r="K27" s="11">
        <f>1/((1+$C$5)^9)</f>
        <v/>
      </c>
      <c r="L27" s="11">
        <f>1/((1+$C$5)^10)</f>
        <v/>
      </c>
    </row>
    <row r="28">
      <c r="B28" s="5" t="inlineStr">
        <is>
          <t>PV of FCF</t>
        </is>
      </c>
      <c r="C28" s="10">
        <f>C26*C27</f>
        <v/>
      </c>
      <c r="D28" s="10">
        <f>D26*D27</f>
        <v/>
      </c>
      <c r="E28" s="10">
        <f>E26*E27</f>
        <v/>
      </c>
      <c r="F28" s="10">
        <f>F26*F27</f>
        <v/>
      </c>
      <c r="G28" s="10">
        <f>G26*G27</f>
        <v/>
      </c>
      <c r="H28" s="10">
        <f>H26*H27</f>
        <v/>
      </c>
      <c r="I28" s="10">
        <f>I26*I27</f>
        <v/>
      </c>
      <c r="J28" s="10">
        <f>J26*J27</f>
        <v/>
      </c>
      <c r="K28" s="10">
        <f>K26*K27</f>
        <v/>
      </c>
      <c r="L28" s="10">
        <f>L26*L27</f>
        <v/>
      </c>
    </row>
    <row r="31">
      <c r="B31" s="5" t="inlineStr">
        <is>
          <t>Terminal Value (Gordon Growth)</t>
        </is>
      </c>
      <c r="C31" s="10">
        <f>M26/($C$5-$C$6)</f>
        <v/>
      </c>
    </row>
    <row r="32">
      <c r="B32" s="5" t="inlineStr">
        <is>
          <t>PV of Terminal Value</t>
        </is>
      </c>
      <c r="C32" s="10">
        <f>C31/((1+$C$5)^10)</f>
        <v/>
      </c>
    </row>
    <row r="34">
      <c r="B34" s="5" t="inlineStr">
        <is>
          <t>ENTERPRISE VALUE (EV)</t>
        </is>
      </c>
      <c r="C34" s="12">
        <f>SUM(C28:L28)+C32</f>
        <v/>
      </c>
    </row>
    <row r="35">
      <c r="B35" s="5" t="inlineStr">
        <is>
          <t>(–) Net Debt</t>
        </is>
      </c>
      <c r="C35" s="9">
        <f>$C$14</f>
        <v/>
      </c>
    </row>
    <row r="36">
      <c r="B36" s="5" t="inlineStr">
        <is>
          <t>EQUITY VALUE</t>
        </is>
      </c>
      <c r="C36" s="13">
        <f>C34-C35</f>
        <v/>
      </c>
    </row>
    <row r="38">
      <c r="B38" s="4" t="inlineStr">
        <is>
          <t>RECOVERY SCENARIOS</t>
        </is>
      </c>
    </row>
    <row r="39">
      <c r="B39" s="5" t="inlineStr">
        <is>
          <t>Bear (–30%)</t>
        </is>
      </c>
      <c r="C39" s="14">
        <f>C36*0.7</f>
        <v/>
      </c>
    </row>
    <row r="40">
      <c r="B40" s="5" t="inlineStr">
        <is>
          <t>Base</t>
        </is>
      </c>
      <c r="C40" s="15">
        <f>C36</f>
        <v/>
      </c>
    </row>
    <row r="41">
      <c r="B41" s="5" t="inlineStr">
        <is>
          <t>Bull (+30%)</t>
        </is>
      </c>
      <c r="C41" s="16">
        <f>C36*1.30</f>
        <v/>
      </c>
    </row>
  </sheetData>
  <mergeCells count="1">
    <mergeCell ref="B2:M2"/>
  </mergeCells>
  <pageMargins left="0.75" right="0.75" top="1" bottom="1" header="0.5" footer="0.5"/>
  <drawing xmlns:r="http://schemas.openxmlformats.org/officeDocument/2006/relationships" r:id="rId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B2:M4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</cols>
  <sheetData>
    <row r="2">
      <c r="B2" s="3" t="inlineStr">
        <is>
          <t>DCF — Bloque Junín (mixto) (Petróleo Faja)</t>
        </is>
      </c>
    </row>
    <row r="4">
      <c r="B4" s="4" t="inlineStr">
        <is>
          <t>INPUTS</t>
        </is>
      </c>
    </row>
    <row r="5">
      <c r="B5" s="5" t="inlineStr">
        <is>
          <t>WACC</t>
        </is>
      </c>
      <c r="C5" s="6" t="n">
        <v>0.115</v>
      </c>
    </row>
    <row r="6">
      <c r="B6" s="5" t="inlineStr">
        <is>
          <t>Terminal growth (g)</t>
        </is>
      </c>
      <c r="C6" s="6" t="n">
        <v>0.02</v>
      </c>
    </row>
    <row r="7">
      <c r="B7" s="5" t="inlineStr">
        <is>
          <t>Revenue Y1 (mmUSD)</t>
        </is>
      </c>
      <c r="C7" s="7" t="n">
        <v>1500</v>
      </c>
    </row>
    <row r="8">
      <c r="B8" s="5" t="inlineStr">
        <is>
          <t>Revenue CAGR Y1-Y10</t>
        </is>
      </c>
      <c r="C8" s="6" t="n">
        <v>0.12</v>
      </c>
    </row>
    <row r="9">
      <c r="B9" s="5" t="inlineStr">
        <is>
          <t>EBITDA margin</t>
        </is>
      </c>
      <c r="C9" s="6" t="n">
        <v>0.45</v>
      </c>
    </row>
    <row r="10">
      <c r="B10" s="5" t="inlineStr">
        <is>
          <t>Capex (% revenue)</t>
        </is>
      </c>
      <c r="C10" s="6" t="n">
        <v>0.25</v>
      </c>
    </row>
    <row r="11">
      <c r="B11" s="5" t="inlineStr">
        <is>
          <t>Tax rate (Y6+)</t>
        </is>
      </c>
      <c r="C11" s="6" t="n">
        <v>0</v>
      </c>
    </row>
    <row r="12">
      <c r="B12" s="5" t="inlineStr">
        <is>
          <t>Working capital Δ (% revenue)</t>
        </is>
      </c>
      <c r="C12" s="6" t="n">
        <v>0.05</v>
      </c>
    </row>
    <row r="13">
      <c r="B13" s="5" t="inlineStr">
        <is>
          <t>D&amp;A (% revenue)</t>
        </is>
      </c>
      <c r="C13" s="6" t="n">
        <v>0.08</v>
      </c>
    </row>
    <row r="14">
      <c r="B14" s="5" t="inlineStr">
        <is>
          <t>Net debt (mmUSD)</t>
        </is>
      </c>
      <c r="C14" s="7" t="n">
        <v>0</v>
      </c>
    </row>
    <row r="16">
      <c r="B16" s="4" t="inlineStr">
        <is>
          <t>PROJECTION</t>
        </is>
      </c>
    </row>
    <row r="17">
      <c r="B17" s="8" t="inlineStr">
        <is>
          <t>Año</t>
        </is>
      </c>
      <c r="C17" s="3" t="inlineStr">
        <is>
          <t>Y1</t>
        </is>
      </c>
      <c r="D17" s="3" t="inlineStr">
        <is>
          <t>Y2</t>
        </is>
      </c>
      <c r="E17" s="3" t="inlineStr">
        <is>
          <t>Y3</t>
        </is>
      </c>
      <c r="F17" s="3" t="inlineStr">
        <is>
          <t>Y4</t>
        </is>
      </c>
      <c r="G17" s="3" t="inlineStr">
        <is>
          <t>Y5</t>
        </is>
      </c>
      <c r="H17" s="3" t="inlineStr">
        <is>
          <t>Y6</t>
        </is>
      </c>
      <c r="I17" s="3" t="inlineStr">
        <is>
          <t>Y7</t>
        </is>
      </c>
      <c r="J17" s="3" t="inlineStr">
        <is>
          <t>Y8</t>
        </is>
      </c>
      <c r="K17" s="3" t="inlineStr">
        <is>
          <t>Y9</t>
        </is>
      </c>
      <c r="L17" s="3" t="inlineStr">
        <is>
          <t>Y10</t>
        </is>
      </c>
      <c r="M17" s="3" t="inlineStr">
        <is>
          <t>Terminal</t>
        </is>
      </c>
    </row>
    <row r="18">
      <c r="B18" s="5" t="inlineStr">
        <is>
          <t>Revenue (mmUSD)</t>
        </is>
      </c>
      <c r="C18" s="9">
        <f>C7</f>
        <v/>
      </c>
      <c r="D18" s="9">
        <f>C18*(1+$C$8)</f>
        <v/>
      </c>
      <c r="E18" s="9">
        <f>D18*(1+$C$8)</f>
        <v/>
      </c>
      <c r="F18" s="9">
        <f>E18*(1+$C$8)</f>
        <v/>
      </c>
      <c r="G18" s="9">
        <f>F18*(1+$C$8)</f>
        <v/>
      </c>
      <c r="H18" s="9">
        <f>G18*(1+$C$8)</f>
        <v/>
      </c>
      <c r="I18" s="9">
        <f>H18*(1+$C$8)</f>
        <v/>
      </c>
      <c r="J18" s="9">
        <f>I18*(1+$C$8)</f>
        <v/>
      </c>
      <c r="K18" s="9">
        <f>J18*(1+$C$8)</f>
        <v/>
      </c>
      <c r="L18" s="9">
        <f>K18*(1+$C$8)</f>
        <v/>
      </c>
      <c r="M18" s="9">
        <f>L18*(1+$C$6)</f>
        <v/>
      </c>
    </row>
    <row r="19">
      <c r="B19" s="5" t="inlineStr">
        <is>
          <t>EBITDA</t>
        </is>
      </c>
      <c r="C19" s="9">
        <f>C18*$C$9</f>
        <v/>
      </c>
      <c r="D19" s="9">
        <f>D18*$C$9</f>
        <v/>
      </c>
      <c r="E19" s="9">
        <f>E18*$C$9</f>
        <v/>
      </c>
      <c r="F19" s="9">
        <f>F18*$C$9</f>
        <v/>
      </c>
      <c r="G19" s="9">
        <f>G18*$C$9</f>
        <v/>
      </c>
      <c r="H19" s="9">
        <f>H18*$C$9</f>
        <v/>
      </c>
      <c r="I19" s="9">
        <f>I18*$C$9</f>
        <v/>
      </c>
      <c r="J19" s="9">
        <f>J18*$C$9</f>
        <v/>
      </c>
      <c r="K19" s="9">
        <f>K18*$C$9</f>
        <v/>
      </c>
      <c r="L19" s="9">
        <f>L18*$C$9</f>
        <v/>
      </c>
      <c r="M19" s="9">
        <f>M18*$C$9</f>
        <v/>
      </c>
    </row>
    <row r="20">
      <c r="B20" s="5" t="inlineStr">
        <is>
          <t>D&amp;A</t>
        </is>
      </c>
      <c r="C20" s="9">
        <f>C18*$C$13</f>
        <v/>
      </c>
      <c r="D20" s="9">
        <f>D18*$C$13</f>
        <v/>
      </c>
      <c r="E20" s="9">
        <f>E18*$C$13</f>
        <v/>
      </c>
      <c r="F20" s="9">
        <f>F18*$C$13</f>
        <v/>
      </c>
      <c r="G20" s="9">
        <f>G18*$C$13</f>
        <v/>
      </c>
      <c r="H20" s="9">
        <f>H18*$C$13</f>
        <v/>
      </c>
      <c r="I20" s="9">
        <f>I18*$C$13</f>
        <v/>
      </c>
      <c r="J20" s="9">
        <f>J18*$C$13</f>
        <v/>
      </c>
      <c r="K20" s="9">
        <f>K18*$C$13</f>
        <v/>
      </c>
      <c r="L20" s="9">
        <f>L18*$C$13</f>
        <v/>
      </c>
      <c r="M20" s="9">
        <f>M18*$C$13</f>
        <v/>
      </c>
    </row>
    <row r="21">
      <c r="B21" s="5" t="inlineStr">
        <is>
          <t>EBIT</t>
        </is>
      </c>
      <c r="C21" s="9">
        <f>C19-C20</f>
        <v/>
      </c>
      <c r="D21" s="9">
        <f>D19-D20</f>
        <v/>
      </c>
      <c r="E21" s="9">
        <f>E19-E20</f>
        <v/>
      </c>
      <c r="F21" s="9">
        <f>F19-F20</f>
        <v/>
      </c>
      <c r="G21" s="9">
        <f>G19-G20</f>
        <v/>
      </c>
      <c r="H21" s="9">
        <f>H19-H20</f>
        <v/>
      </c>
      <c r="I21" s="9">
        <f>I19-I20</f>
        <v/>
      </c>
      <c r="J21" s="9">
        <f>J19-J20</f>
        <v/>
      </c>
      <c r="K21" s="9">
        <f>K19-K20</f>
        <v/>
      </c>
      <c r="L21" s="9">
        <f>L19-L20</f>
        <v/>
      </c>
      <c r="M21" s="9">
        <f>M19-M20</f>
        <v/>
      </c>
    </row>
    <row r="22">
      <c r="B22" s="5" t="inlineStr">
        <is>
          <t>Tax</t>
        </is>
      </c>
      <c r="C22" s="9">
        <f>C21*0</f>
        <v/>
      </c>
      <c r="D22" s="9">
        <f>D21*0</f>
        <v/>
      </c>
      <c r="E22" s="9">
        <f>E21*0</f>
        <v/>
      </c>
      <c r="F22" s="9">
        <f>F21*0</f>
        <v/>
      </c>
      <c r="G22" s="9">
        <f>G21*0</f>
        <v/>
      </c>
      <c r="H22" s="9">
        <f>H21*$C$11</f>
        <v/>
      </c>
      <c r="I22" s="9">
        <f>I21*$C$11</f>
        <v/>
      </c>
      <c r="J22" s="9">
        <f>J21*$C$11</f>
        <v/>
      </c>
      <c r="K22" s="9">
        <f>K21*$C$11</f>
        <v/>
      </c>
      <c r="L22" s="9">
        <f>L21*$C$11</f>
        <v/>
      </c>
      <c r="M22" s="9">
        <f>M21*$C$11</f>
        <v/>
      </c>
    </row>
    <row r="23">
      <c r="B23" s="5" t="inlineStr">
        <is>
          <t>NOPAT</t>
        </is>
      </c>
      <c r="C23" s="9">
        <f>C21-C22</f>
        <v/>
      </c>
      <c r="D23" s="9">
        <f>D21-D22</f>
        <v/>
      </c>
      <c r="E23" s="9">
        <f>E21-E22</f>
        <v/>
      </c>
      <c r="F23" s="9">
        <f>F21-F22</f>
        <v/>
      </c>
      <c r="G23" s="9">
        <f>G21-G22</f>
        <v/>
      </c>
      <c r="H23" s="9">
        <f>H21-H22</f>
        <v/>
      </c>
      <c r="I23" s="9">
        <f>I21-I22</f>
        <v/>
      </c>
      <c r="J23" s="9">
        <f>J21-J22</f>
        <v/>
      </c>
      <c r="K23" s="9">
        <f>K21-K22</f>
        <v/>
      </c>
      <c r="L23" s="9">
        <f>L21-L22</f>
        <v/>
      </c>
      <c r="M23" s="9">
        <f>M21-M22</f>
        <v/>
      </c>
    </row>
    <row r="24">
      <c r="B24" s="5" t="inlineStr">
        <is>
          <t>Capex</t>
        </is>
      </c>
      <c r="C24" s="9">
        <f>C18*$C$10</f>
        <v/>
      </c>
      <c r="D24" s="9">
        <f>D18*$C$10</f>
        <v/>
      </c>
      <c r="E24" s="9">
        <f>E18*$C$10</f>
        <v/>
      </c>
      <c r="F24" s="9">
        <f>F18*$C$10</f>
        <v/>
      </c>
      <c r="G24" s="9">
        <f>G18*$C$10</f>
        <v/>
      </c>
      <c r="H24" s="9">
        <f>H18*$C$10</f>
        <v/>
      </c>
      <c r="I24" s="9">
        <f>I18*$C$10</f>
        <v/>
      </c>
      <c r="J24" s="9">
        <f>J18*$C$10</f>
        <v/>
      </c>
      <c r="K24" s="9">
        <f>K18*$C$10</f>
        <v/>
      </c>
      <c r="L24" s="9">
        <f>L18*$C$10</f>
        <v/>
      </c>
      <c r="M24" s="9">
        <f>M18*$C$10</f>
        <v/>
      </c>
    </row>
    <row r="25">
      <c r="B25" s="5" t="inlineStr">
        <is>
          <t>ΔWorking Capital</t>
        </is>
      </c>
      <c r="C25" s="9">
        <f>C18*$C$12*0.5</f>
        <v/>
      </c>
      <c r="D25" s="9">
        <f>(D18-C18)*$C$12</f>
        <v/>
      </c>
      <c r="E25" s="9">
        <f>(E18-D18)*$C$12</f>
        <v/>
      </c>
      <c r="F25" s="9">
        <f>(F18-E18)*$C$12</f>
        <v/>
      </c>
      <c r="G25" s="9">
        <f>(G18-F18)*$C$12</f>
        <v/>
      </c>
      <c r="H25" s="9">
        <f>(H18-G18)*$C$12</f>
        <v/>
      </c>
      <c r="I25" s="9">
        <f>(I18-H18)*$C$12</f>
        <v/>
      </c>
      <c r="J25" s="9">
        <f>(J18-I18)*$C$12</f>
        <v/>
      </c>
      <c r="K25" s="9">
        <f>(K18-J18)*$C$12</f>
        <v/>
      </c>
      <c r="L25" s="9">
        <f>(L18-K18)*$C$12</f>
        <v/>
      </c>
      <c r="M25" s="9">
        <f>(M18-L18)*$C$12</f>
        <v/>
      </c>
    </row>
    <row r="26">
      <c r="B26" s="5" t="inlineStr">
        <is>
          <t>FCF</t>
        </is>
      </c>
      <c r="C26" s="10">
        <f>C23+C20-C24-C25</f>
        <v/>
      </c>
      <c r="D26" s="10">
        <f>D23+D20-D24-D25</f>
        <v/>
      </c>
      <c r="E26" s="10">
        <f>E23+E20-E24-E25</f>
        <v/>
      </c>
      <c r="F26" s="10">
        <f>F23+F20-F24-F25</f>
        <v/>
      </c>
      <c r="G26" s="10">
        <f>G23+G20-G24-G25</f>
        <v/>
      </c>
      <c r="H26" s="10">
        <f>H23+H20-H24-H25</f>
        <v/>
      </c>
      <c r="I26" s="10">
        <f>I23+I20-I24-I25</f>
        <v/>
      </c>
      <c r="J26" s="10">
        <f>J23+J20-J24-J25</f>
        <v/>
      </c>
      <c r="K26" s="10">
        <f>K23+K20-K24-K25</f>
        <v/>
      </c>
      <c r="L26" s="10">
        <f>L23+L20-L24-L25</f>
        <v/>
      </c>
      <c r="M26" s="10">
        <f>M23+M20-M24-M25</f>
        <v/>
      </c>
    </row>
    <row r="27">
      <c r="B27" s="5" t="inlineStr">
        <is>
          <t>Discount factor</t>
        </is>
      </c>
      <c r="C27" s="11">
        <f>1/((1+$C$5)^1)</f>
        <v/>
      </c>
      <c r="D27" s="11">
        <f>1/((1+$C$5)^2)</f>
        <v/>
      </c>
      <c r="E27" s="11">
        <f>1/((1+$C$5)^3)</f>
        <v/>
      </c>
      <c r="F27" s="11">
        <f>1/((1+$C$5)^4)</f>
        <v/>
      </c>
      <c r="G27" s="11">
        <f>1/((1+$C$5)^5)</f>
        <v/>
      </c>
      <c r="H27" s="11">
        <f>1/((1+$C$5)^6)</f>
        <v/>
      </c>
      <c r="I27" s="11">
        <f>1/((1+$C$5)^7)</f>
        <v/>
      </c>
      <c r="J27" s="11">
        <f>1/((1+$C$5)^8)</f>
        <v/>
      </c>
      <c r="K27" s="11">
        <f>1/((1+$C$5)^9)</f>
        <v/>
      </c>
      <c r="L27" s="11">
        <f>1/((1+$C$5)^10)</f>
        <v/>
      </c>
    </row>
    <row r="28">
      <c r="B28" s="5" t="inlineStr">
        <is>
          <t>PV of FCF</t>
        </is>
      </c>
      <c r="C28" s="10">
        <f>C26*C27</f>
        <v/>
      </c>
      <c r="D28" s="10">
        <f>D26*D27</f>
        <v/>
      </c>
      <c r="E28" s="10">
        <f>E26*E27</f>
        <v/>
      </c>
      <c r="F28" s="10">
        <f>F26*F27</f>
        <v/>
      </c>
      <c r="G28" s="10">
        <f>G26*G27</f>
        <v/>
      </c>
      <c r="H28" s="10">
        <f>H26*H27</f>
        <v/>
      </c>
      <c r="I28" s="10">
        <f>I26*I27</f>
        <v/>
      </c>
      <c r="J28" s="10">
        <f>J26*J27</f>
        <v/>
      </c>
      <c r="K28" s="10">
        <f>K26*K27</f>
        <v/>
      </c>
      <c r="L28" s="10">
        <f>L26*L27</f>
        <v/>
      </c>
    </row>
    <row r="31">
      <c r="B31" s="5" t="inlineStr">
        <is>
          <t>Terminal Value (Gordon Growth)</t>
        </is>
      </c>
      <c r="C31" s="10">
        <f>M26/($C$5-$C$6)</f>
        <v/>
      </c>
    </row>
    <row r="32">
      <c r="B32" s="5" t="inlineStr">
        <is>
          <t>PV of Terminal Value</t>
        </is>
      </c>
      <c r="C32" s="10">
        <f>C31/((1+$C$5)^10)</f>
        <v/>
      </c>
    </row>
    <row r="34">
      <c r="B34" s="5" t="inlineStr">
        <is>
          <t>ENTERPRISE VALUE (EV)</t>
        </is>
      </c>
      <c r="C34" s="12">
        <f>SUM(C28:L28)+C32</f>
        <v/>
      </c>
    </row>
    <row r="35">
      <c r="B35" s="5" t="inlineStr">
        <is>
          <t>(–) Net Debt</t>
        </is>
      </c>
      <c r="C35" s="9">
        <f>$C$14</f>
        <v/>
      </c>
    </row>
    <row r="36">
      <c r="B36" s="5" t="inlineStr">
        <is>
          <t>EQUITY VALUE</t>
        </is>
      </c>
      <c r="C36" s="13">
        <f>C34-C35</f>
        <v/>
      </c>
    </row>
    <row r="38">
      <c r="B38" s="4" t="inlineStr">
        <is>
          <t>RECOVERY SCENARIOS</t>
        </is>
      </c>
    </row>
    <row r="39">
      <c r="B39" s="5" t="inlineStr">
        <is>
          <t>Bear (–30%)</t>
        </is>
      </c>
      <c r="C39" s="14">
        <f>C36*0.7</f>
        <v/>
      </c>
    </row>
    <row r="40">
      <c r="B40" s="5" t="inlineStr">
        <is>
          <t>Base</t>
        </is>
      </c>
      <c r="C40" s="15">
        <f>C36</f>
        <v/>
      </c>
    </row>
    <row r="41">
      <c r="B41" s="5" t="inlineStr">
        <is>
          <t>Bull (+30%)</t>
        </is>
      </c>
      <c r="C41" s="16">
        <f>C36*1.30</f>
        <v/>
      </c>
    </row>
  </sheetData>
  <mergeCells count="1">
    <mergeCell ref="B2:M2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2026-05-10T21:05:47Z</dcterms:created>
  <dcterms:modified xmlns:dcterms="http://purl.org/dc/terms/" xmlns:xsi="http://www.w3.org/2001/XMLSchema-instance" xsi:type="dcterms:W3CDTF">2026-05-10T21:05:48Z</dcterms:modified>
</cp:coreProperties>
</file>